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Zakázky - Realizace\Brno - Mendelova univerzita -Rekonstrukce chodeb obj. A - I. etapa\01 AD\2023-10-11_-_uprava rozpoctu\PD interiér I.etapa_tendr_10_10_23 final\1c. FÁZE II\Soupisy\"/>
    </mc:Choice>
  </mc:AlternateContent>
  <xr:revisionPtr revIDLastSave="0" documentId="13_ncr:1_{17333467-EB42-43EA-BB45-31B08A4EF7AB}" xr6:coauthVersionLast="47" xr6:coauthVersionMax="47" xr10:uidLastSave="{00000000-0000-0000-0000-000000000000}"/>
  <bookViews>
    <workbookView xWindow="3990" yWindow="615" windowWidth="22455" windowHeight="14355" xr2:uid="{00000000-000D-0000-FFFF-FFFF00000000}"/>
  </bookViews>
  <sheets>
    <sheet name="Rekapitulace stavby" sheetId="1" r:id="rId1"/>
    <sheet name="05 - Ostatní náklady  Fáz..." sheetId="2" r:id="rId2"/>
  </sheets>
  <definedNames>
    <definedName name="_xlnm._FilterDatabase" localSheetId="1" hidden="1">'05 - Ostatní náklady  Fáz...'!$C$117:$K$124</definedName>
    <definedName name="_xlnm.Print_Titles" localSheetId="1">'05 - Ostatní náklady  Fáz...'!$117:$117</definedName>
    <definedName name="_xlnm.Print_Titles" localSheetId="0">'Rekapitulace stavby'!$92:$92</definedName>
    <definedName name="_xlnm.Print_Area" localSheetId="1">'05 - Ostatní náklady  Fáz...'!$C$4:$J$76,'05 - Ostatní náklady  Fáz...'!$C$82:$J$99,'05 - Ostatní náklady  Fáz...'!$C$105:$J$124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24" i="2"/>
  <c r="BH124" i="2"/>
  <c r="BG124" i="2"/>
  <c r="BF124" i="2"/>
  <c r="T124" i="2"/>
  <c r="R124" i="2"/>
  <c r="P124" i="2"/>
  <c r="BI123" i="2"/>
  <c r="BH123" i="2"/>
  <c r="F36" i="2" s="1"/>
  <c r="BG123" i="2"/>
  <c r="BF123" i="2"/>
  <c r="J34" i="2" s="1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92" i="2" s="1"/>
  <c r="J23" i="2"/>
  <c r="J21" i="2"/>
  <c r="E21" i="2"/>
  <c r="J114" i="2"/>
  <c r="J20" i="2"/>
  <c r="J18" i="2"/>
  <c r="E18" i="2"/>
  <c r="F115" i="2" s="1"/>
  <c r="J17" i="2"/>
  <c r="J15" i="2"/>
  <c r="E15" i="2"/>
  <c r="F114" i="2"/>
  <c r="J14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BK123" i="2"/>
  <c r="J121" i="2"/>
  <c r="BK122" i="2"/>
  <c r="J122" i="2"/>
  <c r="J123" i="2"/>
  <c r="BK124" i="2"/>
  <c r="J124" i="2"/>
  <c r="AS94" i="1"/>
  <c r="BK121" i="2"/>
  <c r="BK120" i="2" l="1"/>
  <c r="BK119" i="2"/>
  <c r="J119" i="2"/>
  <c r="J97" i="2"/>
  <c r="R120" i="2"/>
  <c r="R119" i="2"/>
  <c r="R118" i="2"/>
  <c r="P120" i="2"/>
  <c r="P119" i="2"/>
  <c r="P118" i="2" s="1"/>
  <c r="AU95" i="1" s="1"/>
  <c r="AU94" i="1" s="1"/>
  <c r="T120" i="2"/>
  <c r="T119" i="2"/>
  <c r="T118" i="2" s="1"/>
  <c r="E85" i="2"/>
  <c r="F91" i="2"/>
  <c r="F92" i="2"/>
  <c r="J115" i="2"/>
  <c r="BE121" i="2"/>
  <c r="BE123" i="2"/>
  <c r="AW95" i="1"/>
  <c r="BC95" i="1"/>
  <c r="J89" i="2"/>
  <c r="J91" i="2"/>
  <c r="BE122" i="2"/>
  <c r="BE124" i="2"/>
  <c r="F34" i="2"/>
  <c r="BA95" i="1"/>
  <c r="BA94" i="1" s="1"/>
  <c r="W30" i="1" s="1"/>
  <c r="BC94" i="1"/>
  <c r="W32" i="1"/>
  <c r="F37" i="2"/>
  <c r="BD95" i="1" s="1"/>
  <c r="BD94" i="1" s="1"/>
  <c r="W33" i="1" s="1"/>
  <c r="F35" i="2"/>
  <c r="BB95" i="1"/>
  <c r="BB94" i="1" s="1"/>
  <c r="AX94" i="1" s="1"/>
  <c r="BK118" i="2" l="1"/>
  <c r="J118" i="2"/>
  <c r="J120" i="2"/>
  <c r="J98" i="2"/>
  <c r="J30" i="2"/>
  <c r="AG95" i="1"/>
  <c r="AG94" i="1"/>
  <c r="AK26" i="1"/>
  <c r="AY94" i="1"/>
  <c r="J33" i="2"/>
  <c r="AV95" i="1" s="1"/>
  <c r="AT95" i="1" s="1"/>
  <c r="AN95" i="1" s="1"/>
  <c r="AW94" i="1"/>
  <c r="AK30" i="1" s="1"/>
  <c r="F33" i="2"/>
  <c r="AZ95" i="1" s="1"/>
  <c r="AZ94" i="1" s="1"/>
  <c r="W29" i="1" s="1"/>
  <c r="W31" i="1"/>
  <c r="J96" i="2" l="1"/>
  <c r="J39" i="2"/>
  <c r="AV94" i="1"/>
  <c r="AK29" i="1"/>
  <c r="AK35" i="1"/>
  <c r="AT94" i="1" l="1"/>
  <c r="AN94" i="1" l="1"/>
</calcChain>
</file>

<file path=xl/sharedStrings.xml><?xml version="1.0" encoding="utf-8"?>
<sst xmlns="http://schemas.openxmlformats.org/spreadsheetml/2006/main" count="311" uniqueCount="128">
  <si>
    <t>Export Komplet</t>
  </si>
  <si>
    <t/>
  </si>
  <si>
    <t>2.0</t>
  </si>
  <si>
    <t>False</t>
  </si>
  <si>
    <t>{b56f8750-8b29-4ccb-aaa3-7fc4fd1718e7}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</si>
  <si>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</si>
  <si>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</si>
  <si>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</si>
  <si>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</si>
  <si>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</si>
  <si>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</si>
  <si>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</si>
  <si>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</si>
  <si>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</si>
  <si>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EnergyBenefit007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</si>
  <si>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</si>
  <si>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</si>
  <si>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Mendelova univerzita - rekonstrukce chodeb obj.A I.etapa</t>
  </si>
  <si>
    <t>KSO:</t>
  </si>
  <si>
    <t>CC-CZ:</t>
  </si>
  <si>
    <t>Místo:</t>
  </si>
  <si>
    <t xml:space="preserve"> </t>
  </si>
  <si>
    <t>Datum:</t>
  </si>
  <si>
    <t>5. 5. 2023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</si>
  <si>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</si>
  <si>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</si>
  <si>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</si>
  <si>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</si>
  <si>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</si>
  <si>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</si>
  <si>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</si>
  <si>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</si>
  <si>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</si>
  <si>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</si>
  <si>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</si>
  <si>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</si>
  <si>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</si>
  <si>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</si>
  <si>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</si>
  <si>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</si>
  <si>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</si>
  <si>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</si>
  <si>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</si>
  <si>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</si>
  <si>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</si>
  <si>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</si>
  <si>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</si>
  <si>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</si>
  <si>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</si>
  <si>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</si>
  <si>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</si>
  <si>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</si>
  <si>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</si>
  <si>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</si>
  <si>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</si>
  <si>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</si>
  <si>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</si>
  <si>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</si>
  <si>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</si>
  <si>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</si>
  <si>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</si>
  <si>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</si>
  <si>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</si>
  <si>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</si>
  <si>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</si>
  <si>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</si>
  <si>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</si>
  <si>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</si>
  <si>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</si>
  <si>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</si>
  <si>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</si>
  <si>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</si>
  <si>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</si>
  <si>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</si>
  <si>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</si>
  <si>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</si>
  <si>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</si>
  <si>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</si>
  <si>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</t>
  </si>
  <si>
    <t>Ostatní náklady  Fáze II - neinvestiční</t>
  </si>
  <si>
    <t>STA</t>
  </si>
  <si>
    <t>1</t>
  </si>
  <si>
    <t>{6f6955c4-3310-42b3-aff0-4ecd0eb17508}</t>
  </si>
  <si>
    <t>2</t>
  </si>
  <si>
    <t>KRYCÍ LIST SOUPISU PRACÍ</t>
  </si>
  <si>
    <t>Objekt:</t>
  </si>
  <si>
    <t>05 - Ostatní náklady  Fáze II - neinvestiční</t>
  </si>
  <si>
    <t>REKAPITULACE ČLENĚNÍ SOUPISU PRACÍ</t>
  </si>
  <si>
    <t>Kód dílu - Popis</t>
  </si>
  <si>
    <t>Cena celkem [CZK]</t>
  </si>
  <si>
    <t>Náklady ze soupisu prací</t>
  </si>
  <si>
    <t>-1</t>
  </si>
  <si>
    <t>Ostatní - Ostatní</t>
  </si>
  <si>
    <t xml:space="preserve">    905 - Ostatní náklady - Fáze II. - neinvestiční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</si>
  <si>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</si>
  <si>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</si>
  <si>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</si>
  <si>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</si>
  <si>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</si>
  <si>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</si>
  <si>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</si>
  <si>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</si>
  <si>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</si>
  <si>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</si>
  <si>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</si>
  <si>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</si>
  <si>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Ostatní</t>
  </si>
  <si>
    <t>4</t>
  </si>
  <si>
    <t>ROZPOCET</t>
  </si>
  <si>
    <t>905</t>
  </si>
  <si>
    <t>Ostatní náklady - Fáze II. - neinvestiční</t>
  </si>
  <si>
    <t>K</t>
  </si>
  <si>
    <t>905-01</t>
  </si>
  <si>
    <t>Doprava</t>
  </si>
  <si>
    <t>Kč</t>
  </si>
  <si>
    <t>262144</t>
  </si>
  <si>
    <t>-1185004131</t>
  </si>
  <si>
    <t>905-02</t>
  </si>
  <si>
    <t>Montáž</t>
  </si>
  <si>
    <t>467007446</t>
  </si>
  <si>
    <t>3</t>
  </si>
  <si>
    <t>905-03</t>
  </si>
  <si>
    <t>kotvící prvky k uchycení do stěny</t>
  </si>
  <si>
    <t>1724360678</t>
  </si>
  <si>
    <t>905-04</t>
  </si>
  <si>
    <t>Vzorkování výrobků</t>
  </si>
  <si>
    <t>1743534972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</si>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</sst>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6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9" fillId="5" borderId="0" xfId="0" applyFont="1" applyFill="1" applyAlignment="1" applyProtection="1">
      <alignment horizontal="left" vertical="center"/>
      <protection locked="0"/>
    </xf>
    <xf numFmtId="0" fontId="19" fillId="5" borderId="0" xfId="0" applyFont="1" applyFill="1" applyAlignment="1" applyProtection="1">
      <alignment horizontal="righ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horizontal="left"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9" fillId="5" borderId="16" xfId="0" applyFont="1" applyFill="1" applyBorder="1" applyAlignment="1" applyProtection="1">
      <alignment horizontal="center" vertical="center" wrapText="1"/>
      <protection locked="0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 applyProtection="1">
      <alignment horizontal="center" vertical="center" wrapText="1"/>
      <protection locked="0"/>
    </xf>
    <xf numFmtId="0" fontId="19" fillId="5" borderId="0" xfId="0" applyFont="1" applyFill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166" fontId="29" fillId="0" borderId="12" xfId="0" applyNumberFormat="1" applyFont="1" applyBorder="1" applyProtection="1">
      <protection locked="0"/>
    </xf>
    <xf numFmtId="166" fontId="29" fillId="0" borderId="1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166" fontId="20" fillId="0" borderId="0" xfId="0" applyNumberFormat="1" applyFont="1" applyAlignment="1" applyProtection="1">
      <alignment vertical="center"/>
      <protection locked="0"/>
    </xf>
    <xf numFmtId="166" fontId="20" fillId="0" borderId="15" xfId="0" applyNumberFormat="1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0" fillId="0" borderId="20" xfId="0" applyNumberFormat="1" applyFont="1" applyBorder="1" applyAlignment="1" applyProtection="1">
      <alignment vertical="center"/>
      <protection locked="0"/>
    </xf>
    <xf numFmtId="166" fontId="20" fillId="0" borderId="21" xfId="0" applyNumberFormat="1" applyFont="1" applyBorder="1" applyAlignment="1" applyProtection="1">
      <alignment vertical="center"/>
      <protection locked="0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4" fontId="21" fillId="0" borderId="0" xfId="0" applyNumberFormat="1" applyFont="1" applyProtection="1"/>
    <xf numFmtId="4" fontId="6" fillId="0" borderId="0" xfId="0" applyNumberFormat="1" applyFont="1" applyProtection="1"/>
    <xf numFmtId="4" fontId="7" fillId="0" borderId="0" xfId="0" applyNumberFormat="1" applyFont="1" applyProtection="1"/>
    <xf numFmtId="4" fontId="21" fillId="0" borderId="0" xfId="0" applyNumberFormat="1" applyFont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82" workbookViewId="0">
      <selection activeCell="J95" sqref="J95:AF9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176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3" t="s">
        <v>10</v>
      </c>
      <c r="BE4" s="14" t="s">
        <v>11</v>
      </c>
      <c r="BS4" s="8" t="s">
        <v>12</v>
      </c>
    </row>
    <row r="5" spans="1:74" ht="12" customHeight="1">
      <c r="B5" s="11"/>
      <c r="D5" s="15" t="s">
        <v>13</v>
      </c>
      <c r="K5" s="167" t="s">
        <v>14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R5" s="11"/>
      <c r="BE5" s="164" t="s">
        <v>15</v>
      </c>
      <c r="BS5" s="8" t="s">
        <v>6</v>
      </c>
    </row>
    <row r="6" spans="1:74" ht="36.950000000000003" customHeight="1">
      <c r="B6" s="11"/>
      <c r="D6" s="17" t="s">
        <v>16</v>
      </c>
      <c r="K6" s="169" t="s">
        <v>17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R6" s="11"/>
      <c r="BE6" s="165"/>
      <c r="BS6" s="8" t="s">
        <v>6</v>
      </c>
    </row>
    <row r="7" spans="1:74" ht="12" customHeight="1">
      <c r="B7" s="11"/>
      <c r="D7" s="18" t="s">
        <v>18</v>
      </c>
      <c r="K7" s="16" t="s">
        <v>1</v>
      </c>
      <c r="AK7" s="18" t="s">
        <v>19</v>
      </c>
      <c r="AN7" s="16" t="s">
        <v>1</v>
      </c>
      <c r="AR7" s="11"/>
      <c r="BE7" s="165"/>
      <c r="BS7" s="8" t="s">
        <v>6</v>
      </c>
    </row>
    <row r="8" spans="1:74" ht="12" customHeight="1">
      <c r="B8" s="11"/>
      <c r="D8" s="18" t="s">
        <v>20</v>
      </c>
      <c r="K8" s="16" t="s">
        <v>21</v>
      </c>
      <c r="AK8" s="18" t="s">
        <v>22</v>
      </c>
      <c r="AN8" s="19" t="s">
        <v>23</v>
      </c>
      <c r="AR8" s="11"/>
      <c r="BE8" s="165"/>
      <c r="BS8" s="8" t="s">
        <v>6</v>
      </c>
    </row>
    <row r="9" spans="1:74" ht="14.45" customHeight="1">
      <c r="B9" s="11"/>
      <c r="AR9" s="11"/>
      <c r="BE9" s="165"/>
      <c r="BS9" s="8" t="s">
        <v>6</v>
      </c>
    </row>
    <row r="10" spans="1:74" ht="12" customHeight="1">
      <c r="B10" s="11"/>
      <c r="D10" s="18" t="s">
        <v>24</v>
      </c>
      <c r="AK10" s="18" t="s">
        <v>25</v>
      </c>
      <c r="AN10" s="16" t="s">
        <v>1</v>
      </c>
      <c r="AR10" s="11"/>
      <c r="BE10" s="165"/>
      <c r="BS10" s="8" t="s">
        <v>6</v>
      </c>
    </row>
    <row r="11" spans="1:74" ht="18.399999999999999" customHeight="1">
      <c r="B11" s="11"/>
      <c r="E11" s="16" t="s">
        <v>21</v>
      </c>
      <c r="AK11" s="18" t="s">
        <v>26</v>
      </c>
      <c r="AN11" s="16" t="s">
        <v>1</v>
      </c>
      <c r="AR11" s="11"/>
      <c r="BE11" s="165"/>
      <c r="BS11" s="8" t="s">
        <v>6</v>
      </c>
    </row>
    <row r="12" spans="1:74" ht="6.95" customHeight="1">
      <c r="B12" s="11"/>
      <c r="AR12" s="11"/>
      <c r="BE12" s="165"/>
      <c r="BS12" s="8" t="s">
        <v>6</v>
      </c>
    </row>
    <row r="13" spans="1:74" ht="12" customHeight="1">
      <c r="B13" s="11"/>
      <c r="D13" s="18" t="s">
        <v>27</v>
      </c>
      <c r="AK13" s="18" t="s">
        <v>25</v>
      </c>
      <c r="AN13" s="20" t="s">
        <v>28</v>
      </c>
      <c r="AR13" s="11"/>
      <c r="BE13" s="165"/>
      <c r="BS13" s="8" t="s">
        <v>6</v>
      </c>
    </row>
    <row r="14" spans="1:74" ht="12.75">
      <c r="B14" s="11"/>
      <c r="E14" s="170" t="s">
        <v>28</v>
      </c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8" t="s">
        <v>26</v>
      </c>
      <c r="AN14" s="20" t="s">
        <v>28</v>
      </c>
      <c r="AR14" s="11"/>
      <c r="BE14" s="165"/>
      <c r="BS14" s="8" t="s">
        <v>6</v>
      </c>
    </row>
    <row r="15" spans="1:74" ht="6.95" customHeight="1">
      <c r="B15" s="11"/>
      <c r="AR15" s="11"/>
      <c r="BE15" s="165"/>
      <c r="BS15" s="8" t="s">
        <v>3</v>
      </c>
    </row>
    <row r="16" spans="1:74" ht="12" customHeight="1">
      <c r="B16" s="11"/>
      <c r="D16" s="18" t="s">
        <v>29</v>
      </c>
      <c r="AK16" s="18" t="s">
        <v>25</v>
      </c>
      <c r="AN16" s="16" t="s">
        <v>1</v>
      </c>
      <c r="AR16" s="11"/>
      <c r="BE16" s="165"/>
      <c r="BS16" s="8" t="s">
        <v>3</v>
      </c>
    </row>
    <row r="17" spans="2:71" ht="18.399999999999999" customHeight="1">
      <c r="B17" s="11"/>
      <c r="E17" s="16" t="s">
        <v>21</v>
      </c>
      <c r="AK17" s="18" t="s">
        <v>26</v>
      </c>
      <c r="AN17" s="16" t="s">
        <v>1</v>
      </c>
      <c r="AR17" s="11"/>
      <c r="BE17" s="165"/>
      <c r="BS17" s="8" t="s">
        <v>30</v>
      </c>
    </row>
    <row r="18" spans="2:71" ht="6.95" customHeight="1">
      <c r="B18" s="11"/>
      <c r="AR18" s="11"/>
      <c r="BE18" s="165"/>
      <c r="BS18" s="8" t="s">
        <v>6</v>
      </c>
    </row>
    <row r="19" spans="2:71" ht="12" customHeight="1">
      <c r="B19" s="11"/>
      <c r="D19" s="18" t="s">
        <v>31</v>
      </c>
      <c r="AK19" s="18" t="s">
        <v>25</v>
      </c>
      <c r="AN19" s="16" t="s">
        <v>1</v>
      </c>
      <c r="AR19" s="11"/>
      <c r="BE19" s="165"/>
      <c r="BS19" s="8" t="s">
        <v>6</v>
      </c>
    </row>
    <row r="20" spans="2:71" ht="18.399999999999999" customHeight="1">
      <c r="B20" s="11"/>
      <c r="E20" s="16" t="s">
        <v>21</v>
      </c>
      <c r="AK20" s="18" t="s">
        <v>26</v>
      </c>
      <c r="AN20" s="16" t="s">
        <v>1</v>
      </c>
      <c r="AR20" s="11"/>
      <c r="BE20" s="165"/>
      <c r="BS20" s="8" t="s">
        <v>30</v>
      </c>
    </row>
    <row r="21" spans="2:71" ht="6.95" customHeight="1">
      <c r="B21" s="11"/>
      <c r="AR21" s="11"/>
      <c r="BE21" s="165"/>
    </row>
    <row r="22" spans="2:71" ht="12" customHeight="1">
      <c r="B22" s="11"/>
      <c r="D22" s="18" t="s">
        <v>32</v>
      </c>
      <c r="AR22" s="11"/>
      <c r="BE22" s="165"/>
    </row>
    <row r="23" spans="2:71" ht="16.5" customHeight="1">
      <c r="B23" s="11"/>
      <c r="E23" s="172" t="s">
        <v>1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11"/>
      <c r="BE23" s="165"/>
    </row>
    <row r="24" spans="2:71" ht="6.95" customHeight="1">
      <c r="B24" s="11"/>
      <c r="AR24" s="11"/>
      <c r="BE24" s="165"/>
    </row>
    <row r="25" spans="2:71" ht="6.95" customHeight="1">
      <c r="B25" s="1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1"/>
      <c r="BE25" s="165"/>
    </row>
    <row r="26" spans="2:71" s="1" customFormat="1" ht="25.9" customHeight="1">
      <c r="B26" s="22"/>
      <c r="D26" s="23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3">
        <f>ROUND(AG94,2)</f>
        <v>0</v>
      </c>
      <c r="AL26" s="174"/>
      <c r="AM26" s="174"/>
      <c r="AN26" s="174"/>
      <c r="AO26" s="174"/>
      <c r="AR26" s="22"/>
      <c r="BE26" s="165"/>
    </row>
    <row r="27" spans="2:71" s="1" customFormat="1" ht="6.95" customHeight="1">
      <c r="B27" s="22"/>
      <c r="AR27" s="22"/>
      <c r="BE27" s="165"/>
    </row>
    <row r="28" spans="2:71" s="1" customFormat="1" ht="12.75">
      <c r="B28" s="22"/>
      <c r="L28" s="175" t="s">
        <v>34</v>
      </c>
      <c r="M28" s="175"/>
      <c r="N28" s="175"/>
      <c r="O28" s="175"/>
      <c r="P28" s="175"/>
      <c r="W28" s="175" t="s">
        <v>35</v>
      </c>
      <c r="X28" s="175"/>
      <c r="Y28" s="175"/>
      <c r="Z28" s="175"/>
      <c r="AA28" s="175"/>
      <c r="AB28" s="175"/>
      <c r="AC28" s="175"/>
      <c r="AD28" s="175"/>
      <c r="AE28" s="175"/>
      <c r="AK28" s="175" t="s">
        <v>36</v>
      </c>
      <c r="AL28" s="175"/>
      <c r="AM28" s="175"/>
      <c r="AN28" s="175"/>
      <c r="AO28" s="175"/>
      <c r="AR28" s="22"/>
      <c r="BE28" s="165"/>
    </row>
    <row r="29" spans="2:71" s="2" customFormat="1" ht="14.45" customHeight="1">
      <c r="B29" s="25"/>
      <c r="D29" s="18" t="s">
        <v>37</v>
      </c>
      <c r="F29" s="18" t="s">
        <v>38</v>
      </c>
      <c r="L29" s="163">
        <v>0.21</v>
      </c>
      <c r="M29" s="162"/>
      <c r="N29" s="162"/>
      <c r="O29" s="162"/>
      <c r="P29" s="162"/>
      <c r="W29" s="161">
        <f>ROUND(AZ94, 2)</f>
        <v>0</v>
      </c>
      <c r="X29" s="162"/>
      <c r="Y29" s="162"/>
      <c r="Z29" s="162"/>
      <c r="AA29" s="162"/>
      <c r="AB29" s="162"/>
      <c r="AC29" s="162"/>
      <c r="AD29" s="162"/>
      <c r="AE29" s="162"/>
      <c r="AK29" s="161">
        <f>ROUND(AV94, 2)</f>
        <v>0</v>
      </c>
      <c r="AL29" s="162"/>
      <c r="AM29" s="162"/>
      <c r="AN29" s="162"/>
      <c r="AO29" s="162"/>
      <c r="AR29" s="25"/>
      <c r="BE29" s="166"/>
    </row>
    <row r="30" spans="2:71" s="2" customFormat="1" ht="14.45" customHeight="1">
      <c r="B30" s="25"/>
      <c r="F30" s="18" t="s">
        <v>39</v>
      </c>
      <c r="L30" s="163">
        <v>0.15</v>
      </c>
      <c r="M30" s="162"/>
      <c r="N30" s="162"/>
      <c r="O30" s="162"/>
      <c r="P30" s="162"/>
      <c r="W30" s="161">
        <f>ROUND(BA94, 2)</f>
        <v>0</v>
      </c>
      <c r="X30" s="162"/>
      <c r="Y30" s="162"/>
      <c r="Z30" s="162"/>
      <c r="AA30" s="162"/>
      <c r="AB30" s="162"/>
      <c r="AC30" s="162"/>
      <c r="AD30" s="162"/>
      <c r="AE30" s="162"/>
      <c r="AK30" s="161">
        <f>ROUND(AW94, 2)</f>
        <v>0</v>
      </c>
      <c r="AL30" s="162"/>
      <c r="AM30" s="162"/>
      <c r="AN30" s="162"/>
      <c r="AO30" s="162"/>
      <c r="AR30" s="25"/>
      <c r="BE30" s="166"/>
    </row>
    <row r="31" spans="2:71" s="2" customFormat="1" ht="14.45" hidden="1" customHeight="1">
      <c r="B31" s="25"/>
      <c r="F31" s="18" t="s">
        <v>40</v>
      </c>
      <c r="L31" s="163">
        <v>0.21</v>
      </c>
      <c r="M31" s="162"/>
      <c r="N31" s="162"/>
      <c r="O31" s="162"/>
      <c r="P31" s="162"/>
      <c r="W31" s="161">
        <f>ROUND(BB94, 2)</f>
        <v>0</v>
      </c>
      <c r="X31" s="162"/>
      <c r="Y31" s="162"/>
      <c r="Z31" s="162"/>
      <c r="AA31" s="162"/>
      <c r="AB31" s="162"/>
      <c r="AC31" s="162"/>
      <c r="AD31" s="162"/>
      <c r="AE31" s="162"/>
      <c r="AK31" s="161">
        <v>0</v>
      </c>
      <c r="AL31" s="162"/>
      <c r="AM31" s="162"/>
      <c r="AN31" s="162"/>
      <c r="AO31" s="162"/>
      <c r="AR31" s="25"/>
      <c r="BE31" s="166"/>
    </row>
    <row r="32" spans="2:71" s="2" customFormat="1" ht="14.45" hidden="1" customHeight="1">
      <c r="B32" s="25"/>
      <c r="F32" s="18" t="s">
        <v>41</v>
      </c>
      <c r="L32" s="163">
        <v>0.15</v>
      </c>
      <c r="M32" s="162"/>
      <c r="N32" s="162"/>
      <c r="O32" s="162"/>
      <c r="P32" s="162"/>
      <c r="W32" s="161">
        <f>ROUND(BC94, 2)</f>
        <v>0</v>
      </c>
      <c r="X32" s="162"/>
      <c r="Y32" s="162"/>
      <c r="Z32" s="162"/>
      <c r="AA32" s="162"/>
      <c r="AB32" s="162"/>
      <c r="AC32" s="162"/>
      <c r="AD32" s="162"/>
      <c r="AE32" s="162"/>
      <c r="AK32" s="161">
        <v>0</v>
      </c>
      <c r="AL32" s="162"/>
      <c r="AM32" s="162"/>
      <c r="AN32" s="162"/>
      <c r="AO32" s="162"/>
      <c r="AR32" s="25"/>
      <c r="BE32" s="166"/>
    </row>
    <row r="33" spans="2:57" s="2" customFormat="1" ht="14.45" hidden="1" customHeight="1">
      <c r="B33" s="25"/>
      <c r="F33" s="18" t="s">
        <v>42</v>
      </c>
      <c r="L33" s="163">
        <v>0</v>
      </c>
      <c r="M33" s="162"/>
      <c r="N33" s="162"/>
      <c r="O33" s="162"/>
      <c r="P33" s="162"/>
      <c r="W33" s="161">
        <f>ROUND(BD94, 2)</f>
        <v>0</v>
      </c>
      <c r="X33" s="162"/>
      <c r="Y33" s="162"/>
      <c r="Z33" s="162"/>
      <c r="AA33" s="162"/>
      <c r="AB33" s="162"/>
      <c r="AC33" s="162"/>
      <c r="AD33" s="162"/>
      <c r="AE33" s="162"/>
      <c r="AK33" s="161">
        <v>0</v>
      </c>
      <c r="AL33" s="162"/>
      <c r="AM33" s="162"/>
      <c r="AN33" s="162"/>
      <c r="AO33" s="162"/>
      <c r="AR33" s="25"/>
      <c r="BE33" s="166"/>
    </row>
    <row r="34" spans="2:57" s="1" customFormat="1" ht="6.95" customHeight="1">
      <c r="B34" s="22"/>
      <c r="AR34" s="22"/>
      <c r="BE34" s="165"/>
    </row>
    <row r="35" spans="2:57" s="1" customFormat="1" ht="25.9" customHeight="1">
      <c r="B35" s="22"/>
      <c r="C35" s="26"/>
      <c r="D35" s="27" t="s">
        <v>43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44</v>
      </c>
      <c r="U35" s="28"/>
      <c r="V35" s="28"/>
      <c r="W35" s="28"/>
      <c r="X35" s="191" t="s">
        <v>45</v>
      </c>
      <c r="Y35" s="192"/>
      <c r="Z35" s="192"/>
      <c r="AA35" s="192"/>
      <c r="AB35" s="192"/>
      <c r="AC35" s="28"/>
      <c r="AD35" s="28"/>
      <c r="AE35" s="28"/>
      <c r="AF35" s="28"/>
      <c r="AG35" s="28"/>
      <c r="AH35" s="28"/>
      <c r="AI35" s="28"/>
      <c r="AJ35" s="28"/>
      <c r="AK35" s="193">
        <f>SUM(AK26:AK33)</f>
        <v>0</v>
      </c>
      <c r="AL35" s="192"/>
      <c r="AM35" s="192"/>
      <c r="AN35" s="192"/>
      <c r="AO35" s="194"/>
      <c r="AP35" s="26"/>
      <c r="AQ35" s="26"/>
      <c r="AR35" s="22"/>
    </row>
    <row r="36" spans="2:57" s="1" customFormat="1" ht="6.95" customHeight="1">
      <c r="B36" s="22"/>
      <c r="AR36" s="22"/>
    </row>
    <row r="37" spans="2:57" s="1" customFormat="1" ht="14.45" customHeight="1">
      <c r="B37" s="22"/>
      <c r="AR37" s="22"/>
    </row>
    <row r="38" spans="2:57" ht="14.45" customHeight="1">
      <c r="B38" s="11"/>
      <c r="AR38" s="11"/>
    </row>
    <row r="39" spans="2:57" ht="14.45" customHeight="1">
      <c r="B39" s="11"/>
      <c r="AR39" s="11"/>
    </row>
    <row r="40" spans="2:57" ht="14.45" customHeight="1">
      <c r="B40" s="11"/>
      <c r="AR40" s="11"/>
    </row>
    <row r="41" spans="2:57" ht="14.45" customHeight="1">
      <c r="B41" s="11"/>
      <c r="AR41" s="11"/>
    </row>
    <row r="42" spans="2:57" ht="14.45" customHeight="1">
      <c r="B42" s="11"/>
      <c r="AR42" s="11"/>
    </row>
    <row r="43" spans="2:57" ht="14.45" customHeight="1">
      <c r="B43" s="11"/>
      <c r="AR43" s="11"/>
    </row>
    <row r="44" spans="2:57" ht="14.45" customHeight="1">
      <c r="B44" s="11"/>
      <c r="AR44" s="11"/>
    </row>
    <row r="45" spans="2:57" ht="14.45" customHeight="1">
      <c r="B45" s="11"/>
      <c r="AR45" s="11"/>
    </row>
    <row r="46" spans="2:57" ht="14.45" customHeight="1">
      <c r="B46" s="11"/>
      <c r="AR46" s="11"/>
    </row>
    <row r="47" spans="2:57" ht="14.45" customHeight="1">
      <c r="B47" s="11"/>
      <c r="AR47" s="11"/>
    </row>
    <row r="48" spans="2:57" ht="14.45" customHeight="1">
      <c r="B48" s="11"/>
      <c r="AR48" s="11"/>
    </row>
    <row r="49" spans="2:44" s="1" customFormat="1" ht="14.45" customHeight="1">
      <c r="B49" s="22"/>
      <c r="D49" s="30" t="s">
        <v>46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47</v>
      </c>
      <c r="AI49" s="31"/>
      <c r="AJ49" s="31"/>
      <c r="AK49" s="31"/>
      <c r="AL49" s="31"/>
      <c r="AM49" s="31"/>
      <c r="AN49" s="31"/>
      <c r="AO49" s="31"/>
      <c r="AR49" s="22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22"/>
      <c r="D60" s="32" t="s">
        <v>48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2" t="s">
        <v>49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2" t="s">
        <v>48</v>
      </c>
      <c r="AI60" s="24"/>
      <c r="AJ60" s="24"/>
      <c r="AK60" s="24"/>
      <c r="AL60" s="24"/>
      <c r="AM60" s="32" t="s">
        <v>49</v>
      </c>
      <c r="AN60" s="24"/>
      <c r="AO60" s="24"/>
      <c r="AR60" s="22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22"/>
      <c r="D64" s="30" t="s">
        <v>50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51</v>
      </c>
      <c r="AI64" s="31"/>
      <c r="AJ64" s="31"/>
      <c r="AK64" s="31"/>
      <c r="AL64" s="31"/>
      <c r="AM64" s="31"/>
      <c r="AN64" s="31"/>
      <c r="AO64" s="31"/>
      <c r="AR64" s="22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22"/>
      <c r="D75" s="32" t="s">
        <v>48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2" t="s">
        <v>49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2" t="s">
        <v>48</v>
      </c>
      <c r="AI75" s="24"/>
      <c r="AJ75" s="24"/>
      <c r="AK75" s="24"/>
      <c r="AL75" s="24"/>
      <c r="AM75" s="32" t="s">
        <v>49</v>
      </c>
      <c r="AN75" s="24"/>
      <c r="AO75" s="24"/>
      <c r="AR75" s="22"/>
    </row>
    <row r="76" spans="2:44" s="1" customFormat="1">
      <c r="B76" s="22"/>
      <c r="AR76" s="22"/>
    </row>
    <row r="77" spans="2:44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2"/>
    </row>
    <row r="81" spans="1:91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2"/>
    </row>
    <row r="82" spans="1:91" s="1" customFormat="1" ht="24.95" customHeight="1">
      <c r="B82" s="22"/>
      <c r="C82" s="12" t="s">
        <v>52</v>
      </c>
      <c r="AR82" s="22"/>
    </row>
    <row r="83" spans="1:91" s="1" customFormat="1" ht="6.95" customHeight="1">
      <c r="B83" s="22"/>
      <c r="AR83" s="22"/>
    </row>
    <row r="84" spans="1:91" s="3" customFormat="1" ht="12" customHeight="1">
      <c r="B84" s="37"/>
      <c r="C84" s="18" t="s">
        <v>13</v>
      </c>
      <c r="L84" s="3" t="str">
        <f>K5</f>
        <v>EnergyBenefit007</v>
      </c>
      <c r="AR84" s="37"/>
    </row>
    <row r="85" spans="1:91" s="4" customFormat="1" ht="36.950000000000003" customHeight="1">
      <c r="B85" s="38"/>
      <c r="C85" s="39" t="s">
        <v>16</v>
      </c>
      <c r="L85" s="182" t="str">
        <f>K6</f>
        <v>Mendelova univerzita - rekonstrukce chodeb obj.A I.etapa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R85" s="38"/>
    </row>
    <row r="86" spans="1:91" s="1" customFormat="1" ht="6.95" customHeight="1">
      <c r="B86" s="22"/>
      <c r="AR86" s="22"/>
    </row>
    <row r="87" spans="1:91" s="1" customFormat="1" ht="12" customHeight="1">
      <c r="B87" s="22"/>
      <c r="C87" s="18" t="s">
        <v>20</v>
      </c>
      <c r="L87" s="40" t="str">
        <f>IF(K8="","",K8)</f>
        <v xml:space="preserve"> </v>
      </c>
      <c r="AI87" s="18" t="s">
        <v>22</v>
      </c>
      <c r="AM87" s="184" t="str">
        <f>IF(AN8= "","",AN8)</f>
        <v>5. 5. 2023</v>
      </c>
      <c r="AN87" s="184"/>
      <c r="AR87" s="22"/>
    </row>
    <row r="88" spans="1:91" s="1" customFormat="1" ht="6.95" customHeight="1">
      <c r="B88" s="22"/>
      <c r="AR88" s="22"/>
    </row>
    <row r="89" spans="1:91" s="1" customFormat="1" ht="15.2" customHeight="1">
      <c r="B89" s="22"/>
      <c r="C89" s="18" t="s">
        <v>24</v>
      </c>
      <c r="L89" s="3" t="str">
        <f>IF(E11= "","",E11)</f>
        <v xml:space="preserve"> </v>
      </c>
      <c r="AI89" s="18" t="s">
        <v>29</v>
      </c>
      <c r="AM89" s="185" t="str">
        <f>IF(E17="","",E17)</f>
        <v xml:space="preserve"> </v>
      </c>
      <c r="AN89" s="186"/>
      <c r="AO89" s="186"/>
      <c r="AP89" s="186"/>
      <c r="AR89" s="22"/>
      <c r="AS89" s="187" t="s">
        <v>53</v>
      </c>
      <c r="AT89" s="188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1" s="1" customFormat="1" ht="15.2" customHeight="1">
      <c r="B90" s="22"/>
      <c r="C90" s="18" t="s">
        <v>27</v>
      </c>
      <c r="L90" s="3" t="str">
        <f>IF(E14= "Vyplň údaj","",E14)</f>
        <v/>
      </c>
      <c r="AI90" s="18" t="s">
        <v>31</v>
      </c>
      <c r="AM90" s="185" t="str">
        <f>IF(E20="","",E20)</f>
        <v xml:space="preserve"> </v>
      </c>
      <c r="AN90" s="186"/>
      <c r="AO90" s="186"/>
      <c r="AP90" s="186"/>
      <c r="AR90" s="22"/>
      <c r="AS90" s="189"/>
      <c r="AT90" s="190"/>
      <c r="BD90" s="43"/>
    </row>
    <row r="91" spans="1:91" s="1" customFormat="1" ht="10.9" customHeight="1">
      <c r="B91" s="22"/>
      <c r="AR91" s="22"/>
      <c r="AS91" s="189"/>
      <c r="AT91" s="190"/>
      <c r="BD91" s="43"/>
    </row>
    <row r="92" spans="1:91" s="1" customFormat="1" ht="29.25" customHeight="1">
      <c r="B92" s="22"/>
      <c r="C92" s="177" t="s">
        <v>54</v>
      </c>
      <c r="D92" s="178"/>
      <c r="E92" s="178"/>
      <c r="F92" s="178"/>
      <c r="G92" s="178"/>
      <c r="H92" s="44"/>
      <c r="I92" s="179" t="s">
        <v>55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0" t="s">
        <v>56</v>
      </c>
      <c r="AH92" s="178"/>
      <c r="AI92" s="178"/>
      <c r="AJ92" s="178"/>
      <c r="AK92" s="178"/>
      <c r="AL92" s="178"/>
      <c r="AM92" s="178"/>
      <c r="AN92" s="179" t="s">
        <v>57</v>
      </c>
      <c r="AO92" s="178"/>
      <c r="AP92" s="181"/>
      <c r="AQ92" s="45" t="s">
        <v>58</v>
      </c>
      <c r="AR92" s="22"/>
      <c r="AS92" s="46" t="s">
        <v>59</v>
      </c>
      <c r="AT92" s="47" t="s">
        <v>60</v>
      </c>
      <c r="AU92" s="47" t="s">
        <v>61</v>
      </c>
      <c r="AV92" s="47" t="s">
        <v>62</v>
      </c>
      <c r="AW92" s="47" t="s">
        <v>63</v>
      </c>
      <c r="AX92" s="47" t="s">
        <v>64</v>
      </c>
      <c r="AY92" s="47" t="s">
        <v>65</v>
      </c>
      <c r="AZ92" s="47" t="s">
        <v>66</v>
      </c>
      <c r="BA92" s="47" t="s">
        <v>67</v>
      </c>
      <c r="BB92" s="47" t="s">
        <v>68</v>
      </c>
      <c r="BC92" s="47" t="s">
        <v>69</v>
      </c>
      <c r="BD92" s="48" t="s">
        <v>70</v>
      </c>
    </row>
    <row r="93" spans="1:91" s="1" customFormat="1" ht="10.9" customHeight="1">
      <c r="B93" s="22"/>
      <c r="AR93" s="22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1" s="5" customFormat="1" ht="32.450000000000003" customHeight="1">
      <c r="B94" s="50"/>
      <c r="C94" s="51" t="s">
        <v>71</v>
      </c>
      <c r="D94" s="210"/>
      <c r="E94" s="210"/>
      <c r="F94" s="210"/>
      <c r="G94" s="210"/>
      <c r="H94" s="210"/>
      <c r="I94" s="210"/>
      <c r="J94" s="210"/>
      <c r="K94" s="210"/>
      <c r="L94" s="210"/>
      <c r="M94" s="210"/>
      <c r="N94" s="210"/>
      <c r="O94" s="210"/>
      <c r="P94" s="210"/>
      <c r="Q94" s="210"/>
      <c r="R94" s="210"/>
      <c r="S94" s="210"/>
      <c r="T94" s="210"/>
      <c r="U94" s="210"/>
      <c r="V94" s="210"/>
      <c r="W94" s="210"/>
      <c r="X94" s="210"/>
      <c r="Y94" s="210"/>
      <c r="Z94" s="210"/>
      <c r="AA94" s="210"/>
      <c r="AB94" s="210"/>
      <c r="AC94" s="210"/>
      <c r="AD94" s="210"/>
      <c r="AE94" s="210"/>
      <c r="AF94" s="210"/>
      <c r="AG94" s="211">
        <f>ROUND(AG95,2)</f>
        <v>0</v>
      </c>
      <c r="AH94" s="211"/>
      <c r="AI94" s="211"/>
      <c r="AJ94" s="211"/>
      <c r="AK94" s="211"/>
      <c r="AL94" s="211"/>
      <c r="AM94" s="211"/>
      <c r="AN94" s="212">
        <f>SUM(AG94,AT94)</f>
        <v>0</v>
      </c>
      <c r="AO94" s="212"/>
      <c r="AP94" s="212"/>
      <c r="AQ94" s="52" t="s">
        <v>1</v>
      </c>
      <c r="AR94" s="50"/>
      <c r="AS94" s="53">
        <f>ROUND(AS95,2)</f>
        <v>0</v>
      </c>
      <c r="AT94" s="54">
        <f>ROUND(SUM(AV94:AW94),2)</f>
        <v>0</v>
      </c>
      <c r="AU94" s="55">
        <f>ROUND(AU95,5)</f>
        <v>0</v>
      </c>
      <c r="AV94" s="54">
        <f>ROUND(AZ94*L29,2)</f>
        <v>0</v>
      </c>
      <c r="AW94" s="54">
        <f>ROUND(BA94*L30,2)</f>
        <v>0</v>
      </c>
      <c r="AX94" s="54">
        <f>ROUND(BB94*L29,2)</f>
        <v>0</v>
      </c>
      <c r="AY94" s="54">
        <f>ROUND(BC94*L30,2)</f>
        <v>0</v>
      </c>
      <c r="AZ94" s="54">
        <f>ROUND(AZ95,2)</f>
        <v>0</v>
      </c>
      <c r="BA94" s="54">
        <f>ROUND(BA95,2)</f>
        <v>0</v>
      </c>
      <c r="BB94" s="54">
        <f>ROUND(BB95,2)</f>
        <v>0</v>
      </c>
      <c r="BC94" s="54">
        <f>ROUND(BC95,2)</f>
        <v>0</v>
      </c>
      <c r="BD94" s="56">
        <f>ROUND(BD95,2)</f>
        <v>0</v>
      </c>
      <c r="BS94" s="57" t="s">
        <v>72</v>
      </c>
      <c r="BT94" s="57" t="s">
        <v>73</v>
      </c>
      <c r="BU94" s="58" t="s">
        <v>74</v>
      </c>
      <c r="BV94" s="57" t="s">
        <v>75</v>
      </c>
      <c r="BW94" s="57" t="s">
        <v>4</v>
      </c>
      <c r="BX94" s="57" t="s">
        <v>76</v>
      </c>
      <c r="CL94" s="57" t="s">
        <v>1</v>
      </c>
    </row>
    <row r="95" spans="1:91" s="6" customFormat="1" ht="16.5" customHeight="1">
      <c r="A95" s="59" t="s">
        <v>77</v>
      </c>
      <c r="B95" s="60"/>
      <c r="C95" s="61"/>
      <c r="D95" s="213" t="s">
        <v>78</v>
      </c>
      <c r="E95" s="213"/>
      <c r="F95" s="213"/>
      <c r="G95" s="213"/>
      <c r="H95" s="213"/>
      <c r="I95" s="214"/>
      <c r="J95" s="213" t="s">
        <v>79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5">
        <f>'05 - Ostatní náklady  Fáz...'!J30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62" t="s">
        <v>80</v>
      </c>
      <c r="AR95" s="60"/>
      <c r="AS95" s="63">
        <v>0</v>
      </c>
      <c r="AT95" s="64">
        <f>ROUND(SUM(AV95:AW95),2)</f>
        <v>0</v>
      </c>
      <c r="AU95" s="65">
        <f>'05 - Ostatní náklady  Fáz...'!P118</f>
        <v>0</v>
      </c>
      <c r="AV95" s="64">
        <f>'05 - Ostatní náklady  Fáz...'!J33</f>
        <v>0</v>
      </c>
      <c r="AW95" s="64">
        <f>'05 - Ostatní náklady  Fáz...'!J34</f>
        <v>0</v>
      </c>
      <c r="AX95" s="64">
        <f>'05 - Ostatní náklady  Fáz...'!J35</f>
        <v>0</v>
      </c>
      <c r="AY95" s="64">
        <f>'05 - Ostatní náklady  Fáz...'!J36</f>
        <v>0</v>
      </c>
      <c r="AZ95" s="64">
        <f>'05 - Ostatní náklady  Fáz...'!F33</f>
        <v>0</v>
      </c>
      <c r="BA95" s="64">
        <f>'05 - Ostatní náklady  Fáz...'!F34</f>
        <v>0</v>
      </c>
      <c r="BB95" s="64">
        <f>'05 - Ostatní náklady  Fáz...'!F35</f>
        <v>0</v>
      </c>
      <c r="BC95" s="64">
        <f>'05 - Ostatní náklady  Fáz...'!F36</f>
        <v>0</v>
      </c>
      <c r="BD95" s="66">
        <f>'05 - Ostatní náklady  Fáz...'!F37</f>
        <v>0</v>
      </c>
      <c r="BT95" s="67" t="s">
        <v>81</v>
      </c>
      <c r="BV95" s="67" t="s">
        <v>75</v>
      </c>
      <c r="BW95" s="67" t="s">
        <v>82</v>
      </c>
      <c r="BX95" s="67" t="s">
        <v>4</v>
      </c>
      <c r="CL95" s="67" t="s">
        <v>1</v>
      </c>
      <c r="CM95" s="67" t="s">
        <v>83</v>
      </c>
    </row>
    <row r="96" spans="1:91" s="1" customFormat="1" ht="30" customHeight="1">
      <c r="B96" s="22"/>
      <c r="AR96" s="22"/>
    </row>
    <row r="97" spans="2:44" s="1" customFormat="1" ht="6.9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2"/>
    </row>
  </sheetData>
  <sheetProtection algorithmName="SHA-512" hashValue="cDXRbIE/1dq7s/pqBXSly3kEw479iJXYtpSPHt7aBexjAUcy5BJbm/5BjoUzXgYTO+qj16qOcTA7d0uw2RnpEQ==" saltValue="6oNXtAmFAu4WgdoVbgf1dg==" spinCount="100000" sheet="1" objects="1" scenarios="1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05 - Ostatní náklady  Fáz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5"/>
  <sheetViews>
    <sheetView showGridLines="0" topLeftCell="A87" workbookViewId="0">
      <selection activeCell="J118" sqref="J118"/>
    </sheetView>
  </sheetViews>
  <sheetFormatPr defaultRowHeight="11.25"/>
  <cols>
    <col min="1" max="1" width="8.33203125" style="75" customWidth="1"/>
    <col min="2" max="2" width="1.1640625" style="75" customWidth="1"/>
    <col min="3" max="3" width="4.1640625" style="75" customWidth="1"/>
    <col min="4" max="4" width="4.33203125" style="75" customWidth="1"/>
    <col min="5" max="5" width="17.1640625" style="75" customWidth="1"/>
    <col min="6" max="6" width="50.83203125" style="75" customWidth="1"/>
    <col min="7" max="7" width="7.5" style="75" customWidth="1"/>
    <col min="8" max="8" width="14" style="75" customWidth="1"/>
    <col min="9" max="9" width="15.83203125" style="75" customWidth="1"/>
    <col min="10" max="10" width="22.33203125" style="75" customWidth="1"/>
    <col min="11" max="11" width="22.33203125" style="75" hidden="1" customWidth="1"/>
    <col min="12" max="12" width="9.33203125" style="75" customWidth="1"/>
    <col min="13" max="13" width="10.83203125" style="75" hidden="1" customWidth="1"/>
    <col min="14" max="14" width="9.33203125" style="75" hidden="1"/>
    <col min="15" max="20" width="14.1640625" style="75" hidden="1" customWidth="1"/>
    <col min="21" max="21" width="16.33203125" style="75" hidden="1" customWidth="1"/>
    <col min="22" max="22" width="12.33203125" style="75" customWidth="1"/>
    <col min="23" max="23" width="16.33203125" style="75" customWidth="1"/>
    <col min="24" max="24" width="12.33203125" style="75" customWidth="1"/>
    <col min="25" max="25" width="15" style="75" customWidth="1"/>
    <col min="26" max="26" width="11" style="75" customWidth="1"/>
    <col min="27" max="27" width="15" style="75" customWidth="1"/>
    <col min="28" max="28" width="16.33203125" style="75" customWidth="1"/>
    <col min="29" max="29" width="11" style="75" customWidth="1"/>
    <col min="30" max="30" width="15" style="75" customWidth="1"/>
    <col min="31" max="31" width="16.33203125" style="75" customWidth="1"/>
    <col min="32" max="43" width="9.33203125" style="75"/>
    <col min="44" max="65" width="9.33203125" style="75" hidden="1"/>
    <col min="66" max="16384" width="9.33203125" style="75"/>
  </cols>
  <sheetData>
    <row r="2" spans="2:46" ht="36.950000000000003" customHeight="1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76" t="s">
        <v>82</v>
      </c>
    </row>
    <row r="3" spans="2:46" ht="6.95" customHeight="1">
      <c r="B3" s="77"/>
      <c r="C3" s="78"/>
      <c r="D3" s="78"/>
      <c r="E3" s="78"/>
      <c r="F3" s="78"/>
      <c r="G3" s="78"/>
      <c r="H3" s="78"/>
      <c r="I3" s="78"/>
      <c r="J3" s="78"/>
      <c r="K3" s="78"/>
      <c r="L3" s="79"/>
      <c r="AT3" s="76" t="s">
        <v>83</v>
      </c>
    </row>
    <row r="4" spans="2:46" ht="24.95" customHeight="1">
      <c r="B4" s="79"/>
      <c r="D4" s="80" t="s">
        <v>84</v>
      </c>
      <c r="L4" s="79"/>
      <c r="M4" s="81" t="s">
        <v>10</v>
      </c>
      <c r="AT4" s="76" t="s">
        <v>3</v>
      </c>
    </row>
    <row r="5" spans="2:46" ht="6.95" customHeight="1">
      <c r="B5" s="79"/>
      <c r="L5" s="79"/>
    </row>
    <row r="6" spans="2:46" ht="12" customHeight="1">
      <c r="B6" s="79"/>
      <c r="D6" s="82" t="s">
        <v>16</v>
      </c>
      <c r="L6" s="79"/>
    </row>
    <row r="7" spans="2:46" ht="16.5" customHeight="1">
      <c r="B7" s="79"/>
      <c r="E7" s="197" t="str">
        <f>'Rekapitulace stavby'!K6</f>
        <v>Mendelova univerzita - rekonstrukce chodeb obj.A I.etapa</v>
      </c>
      <c r="F7" s="198"/>
      <c r="G7" s="198"/>
      <c r="H7" s="198"/>
      <c r="L7" s="79"/>
    </row>
    <row r="8" spans="2:46" s="83" customFormat="1" ht="12" customHeight="1">
      <c r="B8" s="69"/>
      <c r="D8" s="82" t="s">
        <v>85</v>
      </c>
      <c r="L8" s="69"/>
    </row>
    <row r="9" spans="2:46" s="83" customFormat="1" ht="16.5" customHeight="1">
      <c r="B9" s="69"/>
      <c r="E9" s="195" t="s">
        <v>86</v>
      </c>
      <c r="F9" s="196"/>
      <c r="G9" s="196"/>
      <c r="H9" s="196"/>
      <c r="L9" s="69"/>
    </row>
    <row r="10" spans="2:46" s="83" customFormat="1">
      <c r="B10" s="69"/>
      <c r="L10" s="69"/>
    </row>
    <row r="11" spans="2:46" s="83" customFormat="1" ht="12" customHeight="1">
      <c r="B11" s="69"/>
      <c r="D11" s="82" t="s">
        <v>18</v>
      </c>
      <c r="F11" s="84" t="s">
        <v>1</v>
      </c>
      <c r="I11" s="82" t="s">
        <v>19</v>
      </c>
      <c r="J11" s="84" t="s">
        <v>1</v>
      </c>
      <c r="L11" s="69"/>
    </row>
    <row r="12" spans="2:46" s="83" customFormat="1" ht="12" customHeight="1">
      <c r="B12" s="69"/>
      <c r="D12" s="82" t="s">
        <v>20</v>
      </c>
      <c r="F12" s="84" t="s">
        <v>21</v>
      </c>
      <c r="I12" s="82" t="s">
        <v>22</v>
      </c>
      <c r="J12" s="85" t="str">
        <f>'Rekapitulace stavby'!AN8</f>
        <v>5. 5. 2023</v>
      </c>
      <c r="L12" s="69"/>
    </row>
    <row r="13" spans="2:46" s="83" customFormat="1" ht="10.9" customHeight="1">
      <c r="B13" s="69"/>
      <c r="L13" s="69"/>
    </row>
    <row r="14" spans="2:46" s="83" customFormat="1" ht="12" customHeight="1">
      <c r="B14" s="69"/>
      <c r="D14" s="82" t="s">
        <v>24</v>
      </c>
      <c r="I14" s="82" t="s">
        <v>25</v>
      </c>
      <c r="J14" s="84" t="str">
        <f>IF('Rekapitulace stavby'!AN10="","",'Rekapitulace stavby'!AN10)</f>
        <v/>
      </c>
      <c r="L14" s="69"/>
    </row>
    <row r="15" spans="2:46" s="83" customFormat="1" ht="18" customHeight="1">
      <c r="B15" s="69"/>
      <c r="E15" s="84" t="str">
        <f>IF('Rekapitulace stavby'!E11="","",'Rekapitulace stavby'!E11)</f>
        <v xml:space="preserve"> </v>
      </c>
      <c r="I15" s="82" t="s">
        <v>26</v>
      </c>
      <c r="J15" s="84" t="str">
        <f>IF('Rekapitulace stavby'!AN11="","",'Rekapitulace stavby'!AN11)</f>
        <v/>
      </c>
      <c r="L15" s="69"/>
    </row>
    <row r="16" spans="2:46" s="83" customFormat="1" ht="6.95" customHeight="1">
      <c r="B16" s="69"/>
      <c r="L16" s="69"/>
    </row>
    <row r="17" spans="2:12" s="83" customFormat="1" ht="12" customHeight="1">
      <c r="B17" s="69"/>
      <c r="D17" s="82" t="s">
        <v>27</v>
      </c>
      <c r="I17" s="82" t="s">
        <v>25</v>
      </c>
      <c r="J17" s="19" t="str">
        <f>'Rekapitulace stavby'!AN13</f>
        <v>Vyplň údaj</v>
      </c>
      <c r="L17" s="69"/>
    </row>
    <row r="18" spans="2:12" s="83" customFormat="1" ht="18" customHeight="1">
      <c r="B18" s="69"/>
      <c r="E18" s="201" t="str">
        <f>'Rekapitulace stavby'!E14</f>
        <v>Vyplň údaj</v>
      </c>
      <c r="F18" s="202"/>
      <c r="G18" s="202"/>
      <c r="H18" s="202"/>
      <c r="I18" s="82" t="s">
        <v>26</v>
      </c>
      <c r="J18" s="19" t="str">
        <f>'Rekapitulace stavby'!AN14</f>
        <v>Vyplň údaj</v>
      </c>
      <c r="L18" s="69"/>
    </row>
    <row r="19" spans="2:12" s="83" customFormat="1" ht="6.95" customHeight="1">
      <c r="B19" s="69"/>
      <c r="L19" s="69"/>
    </row>
    <row r="20" spans="2:12" s="83" customFormat="1" ht="12" customHeight="1">
      <c r="B20" s="69"/>
      <c r="D20" s="82" t="s">
        <v>29</v>
      </c>
      <c r="I20" s="82" t="s">
        <v>25</v>
      </c>
      <c r="J20" s="84" t="str">
        <f>IF('Rekapitulace stavby'!AN16="","",'Rekapitulace stavby'!AN16)</f>
        <v/>
      </c>
      <c r="L20" s="69"/>
    </row>
    <row r="21" spans="2:12" s="83" customFormat="1" ht="18" customHeight="1">
      <c r="B21" s="69"/>
      <c r="E21" s="84" t="str">
        <f>IF('Rekapitulace stavby'!E17="","",'Rekapitulace stavby'!E17)</f>
        <v xml:space="preserve"> </v>
      </c>
      <c r="I21" s="82" t="s">
        <v>26</v>
      </c>
      <c r="J21" s="84" t="str">
        <f>IF('Rekapitulace stavby'!AN17="","",'Rekapitulace stavby'!AN17)</f>
        <v/>
      </c>
      <c r="L21" s="69"/>
    </row>
    <row r="22" spans="2:12" s="83" customFormat="1" ht="6.95" customHeight="1">
      <c r="B22" s="69"/>
      <c r="L22" s="69"/>
    </row>
    <row r="23" spans="2:12" s="83" customFormat="1" ht="12" customHeight="1">
      <c r="B23" s="69"/>
      <c r="D23" s="82" t="s">
        <v>31</v>
      </c>
      <c r="I23" s="82" t="s">
        <v>25</v>
      </c>
      <c r="J23" s="84" t="str">
        <f>IF('Rekapitulace stavby'!AN19="","",'Rekapitulace stavby'!AN19)</f>
        <v/>
      </c>
      <c r="L23" s="69"/>
    </row>
    <row r="24" spans="2:12" s="83" customFormat="1" ht="18" customHeight="1">
      <c r="B24" s="69"/>
      <c r="E24" s="84" t="str">
        <f>IF('Rekapitulace stavby'!E20="","",'Rekapitulace stavby'!E20)</f>
        <v xml:space="preserve"> </v>
      </c>
      <c r="I24" s="82" t="s">
        <v>26</v>
      </c>
      <c r="J24" s="84" t="str">
        <f>IF('Rekapitulace stavby'!AN20="","",'Rekapitulace stavby'!AN20)</f>
        <v/>
      </c>
      <c r="L24" s="69"/>
    </row>
    <row r="25" spans="2:12" s="83" customFormat="1" ht="6.95" customHeight="1">
      <c r="B25" s="69"/>
      <c r="L25" s="69"/>
    </row>
    <row r="26" spans="2:12" s="83" customFormat="1" ht="12" customHeight="1">
      <c r="B26" s="69"/>
      <c r="D26" s="82" t="s">
        <v>32</v>
      </c>
      <c r="L26" s="69"/>
    </row>
    <row r="27" spans="2:12" s="86" customFormat="1" ht="16.5" customHeight="1">
      <c r="B27" s="87"/>
      <c r="E27" s="203" t="s">
        <v>1</v>
      </c>
      <c r="F27" s="203"/>
      <c r="G27" s="203"/>
      <c r="H27" s="203"/>
      <c r="L27" s="87"/>
    </row>
    <row r="28" spans="2:12" s="83" customFormat="1" ht="6.95" customHeight="1">
      <c r="B28" s="69"/>
      <c r="L28" s="69"/>
    </row>
    <row r="29" spans="2:12" s="83" customFormat="1" ht="6.95" customHeight="1">
      <c r="B29" s="69"/>
      <c r="D29" s="89"/>
      <c r="E29" s="89"/>
      <c r="F29" s="89"/>
      <c r="G29" s="89"/>
      <c r="H29" s="89"/>
      <c r="I29" s="89"/>
      <c r="J29" s="89"/>
      <c r="K29" s="89"/>
      <c r="L29" s="69"/>
    </row>
    <row r="30" spans="2:12" s="83" customFormat="1" ht="25.35" customHeight="1">
      <c r="B30" s="69"/>
      <c r="D30" s="90" t="s">
        <v>33</v>
      </c>
      <c r="J30" s="91">
        <f>ROUND(J118, 2)</f>
        <v>0</v>
      </c>
      <c r="L30" s="69"/>
    </row>
    <row r="31" spans="2:12" s="83" customFormat="1" ht="6.95" customHeight="1">
      <c r="B31" s="69"/>
      <c r="D31" s="89"/>
      <c r="E31" s="89"/>
      <c r="F31" s="89"/>
      <c r="G31" s="89"/>
      <c r="H31" s="89"/>
      <c r="I31" s="89"/>
      <c r="J31" s="89"/>
      <c r="K31" s="89"/>
      <c r="L31" s="69"/>
    </row>
    <row r="32" spans="2:12" s="83" customFormat="1" ht="14.45" customHeight="1">
      <c r="B32" s="69"/>
      <c r="F32" s="92" t="s">
        <v>35</v>
      </c>
      <c r="I32" s="92" t="s">
        <v>34</v>
      </c>
      <c r="J32" s="92" t="s">
        <v>36</v>
      </c>
      <c r="L32" s="69"/>
    </row>
    <row r="33" spans="2:12" s="83" customFormat="1" ht="14.45" customHeight="1">
      <c r="B33" s="69"/>
      <c r="D33" s="93" t="s">
        <v>37</v>
      </c>
      <c r="E33" s="82" t="s">
        <v>38</v>
      </c>
      <c r="F33" s="94">
        <f>ROUND((SUM(BE118:BE124)),  2)</f>
        <v>0</v>
      </c>
      <c r="I33" s="95">
        <v>0.21</v>
      </c>
      <c r="J33" s="94">
        <f>ROUND(((SUM(BE118:BE124))*I33),  2)</f>
        <v>0</v>
      </c>
      <c r="L33" s="69"/>
    </row>
    <row r="34" spans="2:12" s="83" customFormat="1" ht="14.45" customHeight="1">
      <c r="B34" s="69"/>
      <c r="E34" s="82" t="s">
        <v>39</v>
      </c>
      <c r="F34" s="94">
        <f>ROUND((SUM(BF118:BF124)),  2)</f>
        <v>0</v>
      </c>
      <c r="I34" s="95">
        <v>0.15</v>
      </c>
      <c r="J34" s="94">
        <f>ROUND(((SUM(BF118:BF124))*I34),  2)</f>
        <v>0</v>
      </c>
      <c r="L34" s="69"/>
    </row>
    <row r="35" spans="2:12" s="83" customFormat="1" ht="14.45" hidden="1" customHeight="1">
      <c r="B35" s="69"/>
      <c r="E35" s="82" t="s">
        <v>40</v>
      </c>
      <c r="F35" s="94">
        <f>ROUND((SUM(BG118:BG124)),  2)</f>
        <v>0</v>
      </c>
      <c r="I35" s="95">
        <v>0.21</v>
      </c>
      <c r="J35" s="94">
        <f>0</f>
        <v>0</v>
      </c>
      <c r="L35" s="69"/>
    </row>
    <row r="36" spans="2:12" s="83" customFormat="1" ht="14.45" hidden="1" customHeight="1">
      <c r="B36" s="69"/>
      <c r="E36" s="82" t="s">
        <v>41</v>
      </c>
      <c r="F36" s="94">
        <f>ROUND((SUM(BH118:BH124)),  2)</f>
        <v>0</v>
      </c>
      <c r="I36" s="95">
        <v>0.15</v>
      </c>
      <c r="J36" s="94">
        <f>0</f>
        <v>0</v>
      </c>
      <c r="L36" s="69"/>
    </row>
    <row r="37" spans="2:12" s="83" customFormat="1" ht="14.45" hidden="1" customHeight="1">
      <c r="B37" s="69"/>
      <c r="E37" s="82" t="s">
        <v>42</v>
      </c>
      <c r="F37" s="94">
        <f>ROUND((SUM(BI118:BI124)),  2)</f>
        <v>0</v>
      </c>
      <c r="I37" s="95">
        <v>0</v>
      </c>
      <c r="J37" s="94">
        <f>0</f>
        <v>0</v>
      </c>
      <c r="L37" s="69"/>
    </row>
    <row r="38" spans="2:12" s="83" customFormat="1" ht="6.95" customHeight="1">
      <c r="B38" s="69"/>
      <c r="L38" s="69"/>
    </row>
    <row r="39" spans="2:12" s="83" customFormat="1" ht="25.35" customHeight="1">
      <c r="B39" s="69"/>
      <c r="C39" s="96"/>
      <c r="D39" s="97" t="s">
        <v>43</v>
      </c>
      <c r="E39" s="98"/>
      <c r="F39" s="98"/>
      <c r="G39" s="99" t="s">
        <v>44</v>
      </c>
      <c r="H39" s="100" t="s">
        <v>45</v>
      </c>
      <c r="I39" s="98"/>
      <c r="J39" s="101">
        <f>SUM(J30:J37)</f>
        <v>0</v>
      </c>
      <c r="K39" s="102"/>
      <c r="L39" s="69"/>
    </row>
    <row r="40" spans="2:12" s="83" customFormat="1" ht="14.45" customHeight="1">
      <c r="B40" s="69"/>
      <c r="L40" s="69"/>
    </row>
    <row r="41" spans="2:12" ht="14.45" customHeight="1">
      <c r="B41" s="79"/>
      <c r="L41" s="79"/>
    </row>
    <row r="42" spans="2:12" ht="14.45" customHeight="1">
      <c r="B42" s="79"/>
      <c r="L42" s="79"/>
    </row>
    <row r="43" spans="2:12" ht="14.45" customHeight="1">
      <c r="B43" s="79"/>
      <c r="L43" s="79"/>
    </row>
    <row r="44" spans="2:12" ht="14.45" customHeight="1">
      <c r="B44" s="79"/>
      <c r="L44" s="79"/>
    </row>
    <row r="45" spans="2:12" ht="14.45" customHeight="1">
      <c r="B45" s="79"/>
      <c r="L45" s="79"/>
    </row>
    <row r="46" spans="2:12" ht="14.45" customHeight="1">
      <c r="B46" s="79"/>
      <c r="L46" s="79"/>
    </row>
    <row r="47" spans="2:12" ht="14.45" customHeight="1">
      <c r="B47" s="79"/>
      <c r="L47" s="79"/>
    </row>
    <row r="48" spans="2:12" ht="14.45" customHeight="1">
      <c r="B48" s="79"/>
      <c r="L48" s="79"/>
    </row>
    <row r="49" spans="2:12" ht="14.45" customHeight="1">
      <c r="B49" s="79"/>
      <c r="L49" s="79"/>
    </row>
    <row r="50" spans="2:12" s="83" customFormat="1" ht="14.45" customHeight="1">
      <c r="B50" s="69"/>
      <c r="D50" s="103" t="s">
        <v>46</v>
      </c>
      <c r="E50" s="104"/>
      <c r="F50" s="104"/>
      <c r="G50" s="103" t="s">
        <v>47</v>
      </c>
      <c r="H50" s="104"/>
      <c r="I50" s="104"/>
      <c r="J50" s="104"/>
      <c r="K50" s="104"/>
      <c r="L50" s="69"/>
    </row>
    <row r="51" spans="2:12">
      <c r="B51" s="79"/>
      <c r="L51" s="79"/>
    </row>
    <row r="52" spans="2:12">
      <c r="B52" s="79"/>
      <c r="L52" s="79"/>
    </row>
    <row r="53" spans="2:12">
      <c r="B53" s="79"/>
      <c r="L53" s="79"/>
    </row>
    <row r="54" spans="2:12">
      <c r="B54" s="79"/>
      <c r="L54" s="79"/>
    </row>
    <row r="55" spans="2:12">
      <c r="B55" s="79"/>
      <c r="L55" s="79"/>
    </row>
    <row r="56" spans="2:12">
      <c r="B56" s="79"/>
      <c r="L56" s="79"/>
    </row>
    <row r="57" spans="2:12">
      <c r="B57" s="79"/>
      <c r="L57" s="79"/>
    </row>
    <row r="58" spans="2:12">
      <c r="B58" s="79"/>
      <c r="L58" s="79"/>
    </row>
    <row r="59" spans="2:12">
      <c r="B59" s="79"/>
      <c r="L59" s="79"/>
    </row>
    <row r="60" spans="2:12">
      <c r="B60" s="79"/>
      <c r="L60" s="79"/>
    </row>
    <row r="61" spans="2:12" s="83" customFormat="1" ht="12.75">
      <c r="B61" s="69"/>
      <c r="D61" s="105" t="s">
        <v>48</v>
      </c>
      <c r="E61" s="106"/>
      <c r="F61" s="107" t="s">
        <v>49</v>
      </c>
      <c r="G61" s="105" t="s">
        <v>48</v>
      </c>
      <c r="H61" s="106"/>
      <c r="I61" s="106"/>
      <c r="J61" s="108" t="s">
        <v>49</v>
      </c>
      <c r="K61" s="106"/>
      <c r="L61" s="69"/>
    </row>
    <row r="62" spans="2:12">
      <c r="B62" s="79"/>
      <c r="L62" s="79"/>
    </row>
    <row r="63" spans="2:12">
      <c r="B63" s="79"/>
      <c r="L63" s="79"/>
    </row>
    <row r="64" spans="2:12">
      <c r="B64" s="79"/>
      <c r="L64" s="79"/>
    </row>
    <row r="65" spans="2:12" s="83" customFormat="1" ht="12.75">
      <c r="B65" s="69"/>
      <c r="D65" s="103" t="s">
        <v>50</v>
      </c>
      <c r="E65" s="104"/>
      <c r="F65" s="104"/>
      <c r="G65" s="103" t="s">
        <v>51</v>
      </c>
      <c r="H65" s="104"/>
      <c r="I65" s="104"/>
      <c r="J65" s="104"/>
      <c r="K65" s="104"/>
      <c r="L65" s="69"/>
    </row>
    <row r="66" spans="2:12">
      <c r="B66" s="79"/>
      <c r="L66" s="79"/>
    </row>
    <row r="67" spans="2:12">
      <c r="B67" s="79"/>
      <c r="L67" s="79"/>
    </row>
    <row r="68" spans="2:12">
      <c r="B68" s="79"/>
      <c r="L68" s="79"/>
    </row>
    <row r="69" spans="2:12">
      <c r="B69" s="79"/>
      <c r="L69" s="79"/>
    </row>
    <row r="70" spans="2:12">
      <c r="B70" s="79"/>
      <c r="L70" s="79"/>
    </row>
    <row r="71" spans="2:12">
      <c r="B71" s="79"/>
      <c r="L71" s="79"/>
    </row>
    <row r="72" spans="2:12">
      <c r="B72" s="79"/>
      <c r="L72" s="79"/>
    </row>
    <row r="73" spans="2:12">
      <c r="B73" s="79"/>
      <c r="L73" s="79"/>
    </row>
    <row r="74" spans="2:12">
      <c r="B74" s="79"/>
      <c r="L74" s="79"/>
    </row>
    <row r="75" spans="2:12">
      <c r="B75" s="79"/>
      <c r="L75" s="79"/>
    </row>
    <row r="76" spans="2:12" s="83" customFormat="1" ht="12.75">
      <c r="B76" s="69"/>
      <c r="D76" s="105" t="s">
        <v>48</v>
      </c>
      <c r="E76" s="106"/>
      <c r="F76" s="107" t="s">
        <v>49</v>
      </c>
      <c r="G76" s="105" t="s">
        <v>48</v>
      </c>
      <c r="H76" s="106"/>
      <c r="I76" s="106"/>
      <c r="J76" s="108" t="s">
        <v>49</v>
      </c>
      <c r="K76" s="106"/>
      <c r="L76" s="69"/>
    </row>
    <row r="77" spans="2:12" s="83" customFormat="1" ht="14.45" customHeight="1">
      <c r="B77" s="109"/>
      <c r="C77" s="110"/>
      <c r="D77" s="110"/>
      <c r="E77" s="110"/>
      <c r="F77" s="110"/>
      <c r="G77" s="110"/>
      <c r="H77" s="110"/>
      <c r="I77" s="110"/>
      <c r="J77" s="110"/>
      <c r="K77" s="110"/>
      <c r="L77" s="69"/>
    </row>
    <row r="81" spans="2:47" s="83" customFormat="1" ht="6.95" customHeight="1">
      <c r="B81" s="111"/>
      <c r="C81" s="112"/>
      <c r="D81" s="112"/>
      <c r="E81" s="112"/>
      <c r="F81" s="112"/>
      <c r="G81" s="112"/>
      <c r="H81" s="112"/>
      <c r="I81" s="112"/>
      <c r="J81" s="112"/>
      <c r="K81" s="112"/>
      <c r="L81" s="69"/>
    </row>
    <row r="82" spans="2:47" s="83" customFormat="1" ht="24.95" customHeight="1">
      <c r="B82" s="69"/>
      <c r="C82" s="80" t="s">
        <v>87</v>
      </c>
      <c r="L82" s="69"/>
    </row>
    <row r="83" spans="2:47" s="83" customFormat="1" ht="6.95" customHeight="1">
      <c r="B83" s="69"/>
      <c r="L83" s="69"/>
    </row>
    <row r="84" spans="2:47" s="83" customFormat="1" ht="12" customHeight="1">
      <c r="B84" s="69"/>
      <c r="C84" s="82" t="s">
        <v>16</v>
      </c>
      <c r="L84" s="69"/>
    </row>
    <row r="85" spans="2:47" s="83" customFormat="1" ht="16.5" customHeight="1">
      <c r="B85" s="69"/>
      <c r="E85" s="197" t="str">
        <f>E7</f>
        <v>Mendelova univerzita - rekonstrukce chodeb obj.A I.etapa</v>
      </c>
      <c r="F85" s="198"/>
      <c r="G85" s="198"/>
      <c r="H85" s="198"/>
      <c r="L85" s="69"/>
    </row>
    <row r="86" spans="2:47" s="83" customFormat="1" ht="12" customHeight="1">
      <c r="B86" s="69"/>
      <c r="C86" s="82" t="s">
        <v>85</v>
      </c>
      <c r="L86" s="69"/>
    </row>
    <row r="87" spans="2:47" s="83" customFormat="1" ht="16.5" customHeight="1">
      <c r="B87" s="69"/>
      <c r="E87" s="195" t="str">
        <f>E9</f>
        <v>05 - Ostatní náklady  Fáze II - neinvestiční</v>
      </c>
      <c r="F87" s="196"/>
      <c r="G87" s="196"/>
      <c r="H87" s="196"/>
      <c r="L87" s="69"/>
    </row>
    <row r="88" spans="2:47" s="83" customFormat="1" ht="6.95" customHeight="1">
      <c r="B88" s="69"/>
      <c r="L88" s="69"/>
    </row>
    <row r="89" spans="2:47" s="83" customFormat="1" ht="12" customHeight="1">
      <c r="B89" s="69"/>
      <c r="C89" s="82" t="s">
        <v>20</v>
      </c>
      <c r="F89" s="84" t="str">
        <f>F12</f>
        <v xml:space="preserve"> </v>
      </c>
      <c r="I89" s="82" t="s">
        <v>22</v>
      </c>
      <c r="J89" s="85" t="str">
        <f>IF(J12="","",J12)</f>
        <v>5. 5. 2023</v>
      </c>
      <c r="L89" s="69"/>
    </row>
    <row r="90" spans="2:47" s="83" customFormat="1" ht="6.95" customHeight="1">
      <c r="B90" s="69"/>
      <c r="L90" s="69"/>
    </row>
    <row r="91" spans="2:47" s="83" customFormat="1" ht="15.2" customHeight="1">
      <c r="B91" s="69"/>
      <c r="C91" s="82" t="s">
        <v>24</v>
      </c>
      <c r="F91" s="84" t="str">
        <f>E15</f>
        <v xml:space="preserve"> </v>
      </c>
      <c r="I91" s="82" t="s">
        <v>29</v>
      </c>
      <c r="J91" s="88" t="str">
        <f>E21</f>
        <v xml:space="preserve"> </v>
      </c>
      <c r="L91" s="69"/>
    </row>
    <row r="92" spans="2:47" s="83" customFormat="1" ht="15.2" customHeight="1">
      <c r="B92" s="69"/>
      <c r="C92" s="82" t="s">
        <v>27</v>
      </c>
      <c r="F92" s="84" t="str">
        <f>IF(E18="","",E18)</f>
        <v>Vyplň údaj</v>
      </c>
      <c r="I92" s="82" t="s">
        <v>31</v>
      </c>
      <c r="J92" s="88" t="str">
        <f>E24</f>
        <v xml:space="preserve"> </v>
      </c>
      <c r="L92" s="69"/>
    </row>
    <row r="93" spans="2:47" s="83" customFormat="1" ht="10.35" customHeight="1">
      <c r="B93" s="69"/>
      <c r="L93" s="69"/>
    </row>
    <row r="94" spans="2:47" s="83" customFormat="1" ht="29.25" customHeight="1">
      <c r="B94" s="69"/>
      <c r="C94" s="113" t="s">
        <v>88</v>
      </c>
      <c r="D94" s="96"/>
      <c r="E94" s="96"/>
      <c r="F94" s="96"/>
      <c r="G94" s="96"/>
      <c r="H94" s="96"/>
      <c r="I94" s="96"/>
      <c r="J94" s="114" t="s">
        <v>89</v>
      </c>
      <c r="K94" s="96"/>
      <c r="L94" s="69"/>
    </row>
    <row r="95" spans="2:47" s="83" customFormat="1" ht="10.35" customHeight="1">
      <c r="B95" s="69"/>
      <c r="L95" s="69"/>
    </row>
    <row r="96" spans="2:47" s="83" customFormat="1" ht="22.9" customHeight="1">
      <c r="B96" s="69"/>
      <c r="C96" s="115" t="s">
        <v>90</v>
      </c>
      <c r="J96" s="207">
        <f>J118</f>
        <v>0</v>
      </c>
      <c r="L96" s="69"/>
      <c r="AU96" s="76" t="s">
        <v>91</v>
      </c>
    </row>
    <row r="97" spans="2:12" s="116" customFormat="1" ht="24.95" customHeight="1">
      <c r="B97" s="117"/>
      <c r="D97" s="118" t="s">
        <v>92</v>
      </c>
      <c r="E97" s="119"/>
      <c r="F97" s="119"/>
      <c r="G97" s="119"/>
      <c r="H97" s="119"/>
      <c r="I97" s="119"/>
      <c r="J97" s="208">
        <f>J119</f>
        <v>0</v>
      </c>
      <c r="L97" s="117"/>
    </row>
    <row r="98" spans="2:12" s="120" customFormat="1" ht="19.899999999999999" customHeight="1">
      <c r="B98" s="121"/>
      <c r="D98" s="122" t="s">
        <v>93</v>
      </c>
      <c r="E98" s="123"/>
      <c r="F98" s="123"/>
      <c r="G98" s="123"/>
      <c r="H98" s="123"/>
      <c r="I98" s="123"/>
      <c r="J98" s="209">
        <f>J120</f>
        <v>0</v>
      </c>
      <c r="L98" s="121"/>
    </row>
    <row r="99" spans="2:12" s="83" customFormat="1" ht="21.75" customHeight="1">
      <c r="B99" s="69"/>
      <c r="L99" s="69"/>
    </row>
    <row r="100" spans="2:12" s="83" customFormat="1" ht="6.95" customHeight="1">
      <c r="B100" s="109"/>
      <c r="C100" s="110"/>
      <c r="D100" s="110"/>
      <c r="E100" s="110"/>
      <c r="F100" s="110"/>
      <c r="G100" s="110"/>
      <c r="H100" s="110"/>
      <c r="I100" s="110"/>
      <c r="J100" s="110"/>
      <c r="K100" s="110"/>
      <c r="L100" s="69"/>
    </row>
    <row r="104" spans="2:12" s="83" customFormat="1" ht="6.95" customHeight="1">
      <c r="B104" s="111"/>
      <c r="C104" s="112"/>
      <c r="D104" s="112"/>
      <c r="E104" s="112"/>
      <c r="F104" s="112"/>
      <c r="G104" s="112"/>
      <c r="H104" s="112"/>
      <c r="I104" s="112"/>
      <c r="J104" s="112"/>
      <c r="K104" s="112"/>
      <c r="L104" s="69"/>
    </row>
    <row r="105" spans="2:12" s="83" customFormat="1" ht="24.95" customHeight="1">
      <c r="B105" s="69"/>
      <c r="C105" s="80" t="s">
        <v>94</v>
      </c>
      <c r="L105" s="69"/>
    </row>
    <row r="106" spans="2:12" s="83" customFormat="1" ht="6.95" customHeight="1">
      <c r="B106" s="69"/>
      <c r="L106" s="69"/>
    </row>
    <row r="107" spans="2:12" s="83" customFormat="1" ht="12" customHeight="1">
      <c r="B107" s="69"/>
      <c r="C107" s="82" t="s">
        <v>16</v>
      </c>
      <c r="L107" s="69"/>
    </row>
    <row r="108" spans="2:12" s="83" customFormat="1" ht="16.5" customHeight="1">
      <c r="B108" s="69"/>
      <c r="E108" s="197" t="str">
        <f>E7</f>
        <v>Mendelova univerzita - rekonstrukce chodeb obj.A I.etapa</v>
      </c>
      <c r="F108" s="198"/>
      <c r="G108" s="198"/>
      <c r="H108" s="198"/>
      <c r="L108" s="69"/>
    </row>
    <row r="109" spans="2:12" s="83" customFormat="1" ht="12" customHeight="1">
      <c r="B109" s="69"/>
      <c r="C109" s="82" t="s">
        <v>85</v>
      </c>
      <c r="L109" s="69"/>
    </row>
    <row r="110" spans="2:12" s="83" customFormat="1" ht="16.5" customHeight="1">
      <c r="B110" s="69"/>
      <c r="E110" s="195" t="str">
        <f>E9</f>
        <v>05 - Ostatní náklady  Fáze II - neinvestiční</v>
      </c>
      <c r="F110" s="196"/>
      <c r="G110" s="196"/>
      <c r="H110" s="196"/>
      <c r="L110" s="69"/>
    </row>
    <row r="111" spans="2:12" s="83" customFormat="1" ht="6.95" customHeight="1">
      <c r="B111" s="69"/>
      <c r="L111" s="69"/>
    </row>
    <row r="112" spans="2:12" s="83" customFormat="1" ht="12" customHeight="1">
      <c r="B112" s="69"/>
      <c r="C112" s="82" t="s">
        <v>20</v>
      </c>
      <c r="F112" s="84" t="str">
        <f>F12</f>
        <v xml:space="preserve"> </v>
      </c>
      <c r="I112" s="82" t="s">
        <v>22</v>
      </c>
      <c r="J112" s="85" t="str">
        <f>IF(J12="","",J12)</f>
        <v>5. 5. 2023</v>
      </c>
      <c r="L112" s="69"/>
    </row>
    <row r="113" spans="2:65" s="83" customFormat="1" ht="6.95" customHeight="1">
      <c r="B113" s="69"/>
      <c r="L113" s="69"/>
    </row>
    <row r="114" spans="2:65" s="83" customFormat="1" ht="15.2" customHeight="1">
      <c r="B114" s="69"/>
      <c r="C114" s="82" t="s">
        <v>24</v>
      </c>
      <c r="F114" s="84" t="str">
        <f>E15</f>
        <v xml:space="preserve"> </v>
      </c>
      <c r="I114" s="82" t="s">
        <v>29</v>
      </c>
      <c r="J114" s="88" t="str">
        <f>E21</f>
        <v xml:space="preserve"> </v>
      </c>
      <c r="L114" s="69"/>
    </row>
    <row r="115" spans="2:65" s="83" customFormat="1" ht="15.2" customHeight="1">
      <c r="B115" s="69"/>
      <c r="C115" s="82" t="s">
        <v>27</v>
      </c>
      <c r="F115" s="84" t="str">
        <f>IF(E18="","",E18)</f>
        <v>Vyplň údaj</v>
      </c>
      <c r="I115" s="82" t="s">
        <v>31</v>
      </c>
      <c r="J115" s="88" t="str">
        <f>E24</f>
        <v xml:space="preserve"> </v>
      </c>
      <c r="L115" s="69"/>
    </row>
    <row r="116" spans="2:65" s="83" customFormat="1" ht="10.35" customHeight="1">
      <c r="B116" s="69"/>
      <c r="L116" s="69"/>
    </row>
    <row r="117" spans="2:65" s="124" customFormat="1" ht="29.25" customHeight="1">
      <c r="B117" s="125"/>
      <c r="C117" s="126" t="s">
        <v>95</v>
      </c>
      <c r="D117" s="127" t="s">
        <v>58</v>
      </c>
      <c r="E117" s="127" t="s">
        <v>54</v>
      </c>
      <c r="F117" s="127" t="s">
        <v>55</v>
      </c>
      <c r="G117" s="127" t="s">
        <v>96</v>
      </c>
      <c r="H117" s="127" t="s">
        <v>127</v>
      </c>
      <c r="I117" s="127" t="s">
        <v>97</v>
      </c>
      <c r="J117" s="128" t="s">
        <v>89</v>
      </c>
      <c r="K117" s="129" t="s">
        <v>98</v>
      </c>
      <c r="L117" s="125"/>
      <c r="M117" s="130" t="s">
        <v>1</v>
      </c>
      <c r="N117" s="131" t="s">
        <v>37</v>
      </c>
      <c r="O117" s="131" t="s">
        <v>99</v>
      </c>
      <c r="P117" s="131" t="s">
        <v>100</v>
      </c>
      <c r="Q117" s="131" t="s">
        <v>101</v>
      </c>
      <c r="R117" s="131" t="s">
        <v>102</v>
      </c>
      <c r="S117" s="131" t="s">
        <v>103</v>
      </c>
      <c r="T117" s="132" t="s">
        <v>104</v>
      </c>
    </row>
    <row r="118" spans="2:65" s="83" customFormat="1" ht="22.9" customHeight="1">
      <c r="B118" s="69"/>
      <c r="C118" s="133" t="s">
        <v>105</v>
      </c>
      <c r="J118" s="204">
        <f>BK118</f>
        <v>0</v>
      </c>
      <c r="L118" s="69"/>
      <c r="M118" s="134"/>
      <c r="N118" s="89"/>
      <c r="O118" s="89"/>
      <c r="P118" s="135">
        <f>P119</f>
        <v>0</v>
      </c>
      <c r="Q118" s="89"/>
      <c r="R118" s="135">
        <f>R119</f>
        <v>0</v>
      </c>
      <c r="S118" s="89"/>
      <c r="T118" s="136">
        <f>T119</f>
        <v>0</v>
      </c>
      <c r="AT118" s="76" t="s">
        <v>72</v>
      </c>
      <c r="AU118" s="76" t="s">
        <v>91</v>
      </c>
      <c r="BK118" s="137">
        <f>BK119</f>
        <v>0</v>
      </c>
    </row>
    <row r="119" spans="2:65" s="68" customFormat="1" ht="25.9" customHeight="1">
      <c r="B119" s="138"/>
      <c r="D119" s="139" t="s">
        <v>72</v>
      </c>
      <c r="E119" s="140" t="s">
        <v>106</v>
      </c>
      <c r="F119" s="140" t="s">
        <v>106</v>
      </c>
      <c r="J119" s="205">
        <f>BK119</f>
        <v>0</v>
      </c>
      <c r="L119" s="138"/>
      <c r="M119" s="141"/>
      <c r="P119" s="142">
        <f>P120</f>
        <v>0</v>
      </c>
      <c r="R119" s="142">
        <f>R120</f>
        <v>0</v>
      </c>
      <c r="T119" s="143">
        <f>T120</f>
        <v>0</v>
      </c>
      <c r="AR119" s="139" t="s">
        <v>107</v>
      </c>
      <c r="AT119" s="144" t="s">
        <v>72</v>
      </c>
      <c r="AU119" s="144" t="s">
        <v>73</v>
      </c>
      <c r="AY119" s="139" t="s">
        <v>108</v>
      </c>
      <c r="BK119" s="145">
        <f>BK120</f>
        <v>0</v>
      </c>
    </row>
    <row r="120" spans="2:65" s="68" customFormat="1" ht="22.9" customHeight="1">
      <c r="B120" s="138"/>
      <c r="D120" s="139" t="s">
        <v>72</v>
      </c>
      <c r="E120" s="146" t="s">
        <v>109</v>
      </c>
      <c r="F120" s="146" t="s">
        <v>110</v>
      </c>
      <c r="J120" s="206">
        <f>BK120</f>
        <v>0</v>
      </c>
      <c r="L120" s="138"/>
      <c r="M120" s="141"/>
      <c r="P120" s="142">
        <f>SUM(P121:P124)</f>
        <v>0</v>
      </c>
      <c r="R120" s="142">
        <f>SUM(R121:R124)</f>
        <v>0</v>
      </c>
      <c r="T120" s="143">
        <f>SUM(T121:T124)</f>
        <v>0</v>
      </c>
      <c r="AR120" s="139" t="s">
        <v>107</v>
      </c>
      <c r="AT120" s="144" t="s">
        <v>72</v>
      </c>
      <c r="AU120" s="144" t="s">
        <v>81</v>
      </c>
      <c r="AY120" s="139" t="s">
        <v>108</v>
      </c>
      <c r="BK120" s="145">
        <f>SUM(BK121:BK124)</f>
        <v>0</v>
      </c>
    </row>
    <row r="121" spans="2:65" s="83" customFormat="1" ht="16.5" customHeight="1">
      <c r="B121" s="69"/>
      <c r="C121" s="156" t="s">
        <v>81</v>
      </c>
      <c r="D121" s="156" t="s">
        <v>111</v>
      </c>
      <c r="E121" s="157" t="s">
        <v>112</v>
      </c>
      <c r="F121" s="158" t="s">
        <v>113</v>
      </c>
      <c r="G121" s="159" t="s">
        <v>114</v>
      </c>
      <c r="H121" s="160">
        <v>1</v>
      </c>
      <c r="I121" s="70"/>
      <c r="J121" s="71">
        <f>ROUND(I121*H121,2)</f>
        <v>0</v>
      </c>
      <c r="K121" s="72"/>
      <c r="L121" s="69"/>
      <c r="M121" s="73" t="s">
        <v>1</v>
      </c>
      <c r="N121" s="147" t="s">
        <v>38</v>
      </c>
      <c r="P121" s="148">
        <f>O121*H121</f>
        <v>0</v>
      </c>
      <c r="Q121" s="148">
        <v>0</v>
      </c>
      <c r="R121" s="148">
        <f>Q121*H121</f>
        <v>0</v>
      </c>
      <c r="S121" s="148">
        <v>0</v>
      </c>
      <c r="T121" s="149">
        <f>S121*H121</f>
        <v>0</v>
      </c>
      <c r="AR121" s="150" t="s">
        <v>115</v>
      </c>
      <c r="AT121" s="150" t="s">
        <v>111</v>
      </c>
      <c r="AU121" s="150" t="s">
        <v>83</v>
      </c>
      <c r="AY121" s="76" t="s">
        <v>108</v>
      </c>
      <c r="BE121" s="151">
        <f>IF(N121="základní",J121,0)</f>
        <v>0</v>
      </c>
      <c r="BF121" s="151">
        <f>IF(N121="snížená",J121,0)</f>
        <v>0</v>
      </c>
      <c r="BG121" s="151">
        <f>IF(N121="zákl. přenesená",J121,0)</f>
        <v>0</v>
      </c>
      <c r="BH121" s="151">
        <f>IF(N121="sníž. přenesená",J121,0)</f>
        <v>0</v>
      </c>
      <c r="BI121" s="151">
        <f>IF(N121="nulová",J121,0)</f>
        <v>0</v>
      </c>
      <c r="BJ121" s="76" t="s">
        <v>81</v>
      </c>
      <c r="BK121" s="151">
        <f>ROUND(I121*H121,2)</f>
        <v>0</v>
      </c>
      <c r="BL121" s="76" t="s">
        <v>115</v>
      </c>
      <c r="BM121" s="150" t="s">
        <v>116</v>
      </c>
    </row>
    <row r="122" spans="2:65" s="83" customFormat="1" ht="16.5" customHeight="1">
      <c r="B122" s="69"/>
      <c r="C122" s="156" t="s">
        <v>83</v>
      </c>
      <c r="D122" s="156" t="s">
        <v>111</v>
      </c>
      <c r="E122" s="157" t="s">
        <v>117</v>
      </c>
      <c r="F122" s="158" t="s">
        <v>118</v>
      </c>
      <c r="G122" s="159" t="s">
        <v>114</v>
      </c>
      <c r="H122" s="160">
        <v>1</v>
      </c>
      <c r="I122" s="70"/>
      <c r="J122" s="71">
        <f>ROUND(I122*H122,2)</f>
        <v>0</v>
      </c>
      <c r="K122" s="72"/>
      <c r="L122" s="69"/>
      <c r="M122" s="73" t="s">
        <v>1</v>
      </c>
      <c r="N122" s="147" t="s">
        <v>38</v>
      </c>
      <c r="P122" s="148">
        <f>O122*H122</f>
        <v>0</v>
      </c>
      <c r="Q122" s="148">
        <v>0</v>
      </c>
      <c r="R122" s="148">
        <f>Q122*H122</f>
        <v>0</v>
      </c>
      <c r="S122" s="148">
        <v>0</v>
      </c>
      <c r="T122" s="149">
        <f>S122*H122</f>
        <v>0</v>
      </c>
      <c r="AR122" s="150" t="s">
        <v>115</v>
      </c>
      <c r="AT122" s="150" t="s">
        <v>111</v>
      </c>
      <c r="AU122" s="150" t="s">
        <v>83</v>
      </c>
      <c r="AY122" s="76" t="s">
        <v>108</v>
      </c>
      <c r="BE122" s="151">
        <f>IF(N122="základní",J122,0)</f>
        <v>0</v>
      </c>
      <c r="BF122" s="151">
        <f>IF(N122="snížená",J122,0)</f>
        <v>0</v>
      </c>
      <c r="BG122" s="151">
        <f>IF(N122="zákl. přenesená",J122,0)</f>
        <v>0</v>
      </c>
      <c r="BH122" s="151">
        <f>IF(N122="sníž. přenesená",J122,0)</f>
        <v>0</v>
      </c>
      <c r="BI122" s="151">
        <f>IF(N122="nulová",J122,0)</f>
        <v>0</v>
      </c>
      <c r="BJ122" s="76" t="s">
        <v>81</v>
      </c>
      <c r="BK122" s="151">
        <f>ROUND(I122*H122,2)</f>
        <v>0</v>
      </c>
      <c r="BL122" s="76" t="s">
        <v>115</v>
      </c>
      <c r="BM122" s="150" t="s">
        <v>119</v>
      </c>
    </row>
    <row r="123" spans="2:65" s="83" customFormat="1" ht="16.5" customHeight="1">
      <c r="B123" s="69"/>
      <c r="C123" s="156" t="s">
        <v>120</v>
      </c>
      <c r="D123" s="156" t="s">
        <v>111</v>
      </c>
      <c r="E123" s="157" t="s">
        <v>121</v>
      </c>
      <c r="F123" s="158" t="s">
        <v>122</v>
      </c>
      <c r="G123" s="159" t="s">
        <v>114</v>
      </c>
      <c r="H123" s="160">
        <v>1</v>
      </c>
      <c r="I123" s="70"/>
      <c r="J123" s="71">
        <f>ROUND(I123*H123,2)</f>
        <v>0</v>
      </c>
      <c r="K123" s="72"/>
      <c r="L123" s="69"/>
      <c r="M123" s="73" t="s">
        <v>1</v>
      </c>
      <c r="N123" s="147" t="s">
        <v>38</v>
      </c>
      <c r="P123" s="148">
        <f>O123*H123</f>
        <v>0</v>
      </c>
      <c r="Q123" s="148">
        <v>0</v>
      </c>
      <c r="R123" s="148">
        <f>Q123*H123</f>
        <v>0</v>
      </c>
      <c r="S123" s="148">
        <v>0</v>
      </c>
      <c r="T123" s="149">
        <f>S123*H123</f>
        <v>0</v>
      </c>
      <c r="AR123" s="150" t="s">
        <v>115</v>
      </c>
      <c r="AT123" s="150" t="s">
        <v>111</v>
      </c>
      <c r="AU123" s="150" t="s">
        <v>83</v>
      </c>
      <c r="AY123" s="76" t="s">
        <v>108</v>
      </c>
      <c r="BE123" s="151">
        <f>IF(N123="základní",J123,0)</f>
        <v>0</v>
      </c>
      <c r="BF123" s="151">
        <f>IF(N123="snížená",J123,0)</f>
        <v>0</v>
      </c>
      <c r="BG123" s="151">
        <f>IF(N123="zákl. přenesená",J123,0)</f>
        <v>0</v>
      </c>
      <c r="BH123" s="151">
        <f>IF(N123="sníž. přenesená",J123,0)</f>
        <v>0</v>
      </c>
      <c r="BI123" s="151">
        <f>IF(N123="nulová",J123,0)</f>
        <v>0</v>
      </c>
      <c r="BJ123" s="76" t="s">
        <v>81</v>
      </c>
      <c r="BK123" s="151">
        <f>ROUND(I123*H123,2)</f>
        <v>0</v>
      </c>
      <c r="BL123" s="76" t="s">
        <v>115</v>
      </c>
      <c r="BM123" s="150" t="s">
        <v>123</v>
      </c>
    </row>
    <row r="124" spans="2:65" s="83" customFormat="1" ht="16.5" customHeight="1">
      <c r="B124" s="69"/>
      <c r="C124" s="156" t="s">
        <v>107</v>
      </c>
      <c r="D124" s="156" t="s">
        <v>111</v>
      </c>
      <c r="E124" s="157" t="s">
        <v>124</v>
      </c>
      <c r="F124" s="158" t="s">
        <v>125</v>
      </c>
      <c r="G124" s="159" t="s">
        <v>114</v>
      </c>
      <c r="H124" s="160">
        <v>1</v>
      </c>
      <c r="I124" s="70"/>
      <c r="J124" s="71">
        <f>ROUND(I124*H124,2)</f>
        <v>0</v>
      </c>
      <c r="K124" s="72"/>
      <c r="L124" s="69"/>
      <c r="M124" s="74" t="s">
        <v>1</v>
      </c>
      <c r="N124" s="152" t="s">
        <v>38</v>
      </c>
      <c r="O124" s="153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AR124" s="150" t="s">
        <v>115</v>
      </c>
      <c r="AT124" s="150" t="s">
        <v>111</v>
      </c>
      <c r="AU124" s="150" t="s">
        <v>83</v>
      </c>
      <c r="AY124" s="76" t="s">
        <v>108</v>
      </c>
      <c r="BE124" s="151">
        <f>IF(N124="základní",J124,0)</f>
        <v>0</v>
      </c>
      <c r="BF124" s="151">
        <f>IF(N124="snížená",J124,0)</f>
        <v>0</v>
      </c>
      <c r="BG124" s="151">
        <f>IF(N124="zákl. přenesená",J124,0)</f>
        <v>0</v>
      </c>
      <c r="BH124" s="151">
        <f>IF(N124="sníž. přenesená",J124,0)</f>
        <v>0</v>
      </c>
      <c r="BI124" s="151">
        <f>IF(N124="nulová",J124,0)</f>
        <v>0</v>
      </c>
      <c r="BJ124" s="76" t="s">
        <v>81</v>
      </c>
      <c r="BK124" s="151">
        <f>ROUND(I124*H124,2)</f>
        <v>0</v>
      </c>
      <c r="BL124" s="76" t="s">
        <v>115</v>
      </c>
      <c r="BM124" s="150" t="s">
        <v>126</v>
      </c>
    </row>
    <row r="125" spans="2:65" s="83" customFormat="1" ht="6.95" customHeight="1">
      <c r="B125" s="109"/>
      <c r="C125" s="110"/>
      <c r="D125" s="110"/>
      <c r="E125" s="110"/>
      <c r="F125" s="110"/>
      <c r="G125" s="110"/>
      <c r="H125" s="110"/>
      <c r="I125" s="110"/>
      <c r="J125" s="110"/>
      <c r="K125" s="110"/>
      <c r="L125" s="69"/>
    </row>
  </sheetData>
  <sheetProtection algorithmName="SHA-512" hashValue="9QaeKoAoLEwjw9MajwiA3uYEyCR7WAma+6svjbL/S9F3PjXBMpo84ytgefQF2kYesQkJ22RWVmr77cvKq0Dp3g==" saltValue="O9ifknlqt9WLVKKN+K2ntw==" spinCount="100000" sheet="1" objects="1" scenarios="1"/>
  <autoFilter ref="C117:K124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05 - Ostatní náklady  Fáz...</vt:lpstr>
      <vt:lpstr>'05 - Ostatní náklady  Fáz...'!Názvy_tisku</vt:lpstr>
      <vt:lpstr>'Rekapitulace stavby'!Názvy_tisku</vt:lpstr>
      <vt:lpstr>'05 - Ostatní náklady  Fáz...'!Oblast_tisku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DESKTOP-DPMJUDL\Uzivatel</dc:creator>
  <cp:lastModifiedBy>Macek Josef - Energy Benefit Centre a.s.</cp:lastModifiedBy>
  <dcterms:created xsi:type="dcterms:W3CDTF">2023-05-05T12:32:46Z</dcterms:created>
  <dcterms:modified xsi:type="dcterms:W3CDTF">2023-10-12T14:51:01Z</dcterms:modified>
</cp:coreProperties>
</file>